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gi_i7-4770-2\d\073_HP修正\3_freesoft_work\201712現_最新版\3_ツール\tool_excel\データ作成\"/>
    </mc:Choice>
  </mc:AlternateContent>
  <xr:revisionPtr revIDLastSave="0" documentId="13_ncr:1_{C6B165F5-7C9F-4DAB-9345-574A7D808D2C}" xr6:coauthVersionLast="34" xr6:coauthVersionMax="34" xr10:uidLastSave="{00000000-0000-0000-0000-000000000000}"/>
  <bookViews>
    <workbookView xWindow="-15" yWindow="5910" windowWidth="25230" windowHeight="5955" xr2:uid="{00000000-000D-0000-FFFF-FFFF00000000}"/>
  </bookViews>
  <sheets>
    <sheet name="説明" sheetId="5" r:id="rId1"/>
    <sheet name="データ" sheetId="4" r:id="rId2"/>
    <sheet name="コピ－" sheetId="3" r:id="rId3"/>
    <sheet name="変換" sheetId="1" r:id="rId4"/>
    <sheet name="16_fornmat" sheetId="2" r:id="rId5"/>
  </sheets>
  <calcPr calcId="179021"/>
</workbook>
</file>

<file path=xl/calcChain.xml><?xml version="1.0" encoding="utf-8"?>
<calcChain xmlns="http://schemas.openxmlformats.org/spreadsheetml/2006/main">
  <c r="O59" i="4" l="1"/>
  <c r="N59" i="4"/>
  <c r="O58" i="4"/>
  <c r="N58" i="4"/>
  <c r="O57" i="4"/>
  <c r="N57" i="4"/>
  <c r="O56" i="4"/>
  <c r="N56" i="4"/>
  <c r="O55" i="4"/>
  <c r="N55" i="4"/>
  <c r="O54" i="4"/>
  <c r="N54" i="4"/>
  <c r="O53" i="4"/>
  <c r="N53" i="4"/>
  <c r="O45" i="4"/>
  <c r="N45" i="4"/>
  <c r="U59" i="4"/>
  <c r="T59" i="4"/>
  <c r="S59" i="4"/>
  <c r="R59" i="4"/>
  <c r="Q59" i="4"/>
  <c r="P59" i="4"/>
  <c r="M59" i="4"/>
  <c r="L59" i="4"/>
  <c r="K59" i="4"/>
  <c r="J59" i="4"/>
  <c r="I59" i="4"/>
  <c r="H59" i="4"/>
  <c r="G59" i="4"/>
  <c r="F59" i="4"/>
  <c r="E59" i="4"/>
  <c r="D59" i="4"/>
  <c r="C59" i="4"/>
  <c r="U58" i="4"/>
  <c r="T58" i="4"/>
  <c r="S58" i="4"/>
  <c r="R58" i="4"/>
  <c r="Q58" i="4"/>
  <c r="P58" i="4"/>
  <c r="M58" i="4"/>
  <c r="L58" i="4"/>
  <c r="K58" i="4"/>
  <c r="J58" i="4"/>
  <c r="I58" i="4"/>
  <c r="H58" i="4"/>
  <c r="G58" i="4"/>
  <c r="F58" i="4"/>
  <c r="E58" i="4"/>
  <c r="D58" i="4"/>
  <c r="C58" i="4"/>
  <c r="U57" i="4"/>
  <c r="T57" i="4"/>
  <c r="S57" i="4"/>
  <c r="R57" i="4"/>
  <c r="Q57" i="4"/>
  <c r="P57" i="4"/>
  <c r="M57" i="4"/>
  <c r="L57" i="4"/>
  <c r="K57" i="4"/>
  <c r="J57" i="4"/>
  <c r="I57" i="4"/>
  <c r="H57" i="4"/>
  <c r="G57" i="4"/>
  <c r="F57" i="4"/>
  <c r="E57" i="4"/>
  <c r="D57" i="4"/>
  <c r="C57" i="4"/>
  <c r="U56" i="4"/>
  <c r="T56" i="4"/>
  <c r="S56" i="4"/>
  <c r="R56" i="4"/>
  <c r="Q56" i="4"/>
  <c r="P56" i="4"/>
  <c r="M56" i="4"/>
  <c r="L56" i="4"/>
  <c r="K56" i="4"/>
  <c r="J56" i="4"/>
  <c r="I56" i="4"/>
  <c r="H56" i="4"/>
  <c r="G56" i="4"/>
  <c r="F56" i="4"/>
  <c r="E56" i="4"/>
  <c r="D56" i="4"/>
  <c r="C56" i="4"/>
  <c r="U55" i="4"/>
  <c r="T55" i="4"/>
  <c r="S55" i="4"/>
  <c r="R55" i="4"/>
  <c r="Q55" i="4"/>
  <c r="P55" i="4"/>
  <c r="M55" i="4"/>
  <c r="L55" i="4"/>
  <c r="K55" i="4"/>
  <c r="J55" i="4"/>
  <c r="I55" i="4"/>
  <c r="H55" i="4"/>
  <c r="G55" i="4"/>
  <c r="F55" i="4"/>
  <c r="E55" i="4"/>
  <c r="D55" i="4"/>
  <c r="C55" i="4"/>
  <c r="U54" i="4"/>
  <c r="T54" i="4"/>
  <c r="S54" i="4"/>
  <c r="R54" i="4"/>
  <c r="Q54" i="4"/>
  <c r="P54" i="4"/>
  <c r="M54" i="4"/>
  <c r="L54" i="4"/>
  <c r="K54" i="4"/>
  <c r="J54" i="4"/>
  <c r="I54" i="4"/>
  <c r="H54" i="4"/>
  <c r="G54" i="4"/>
  <c r="F54" i="4"/>
  <c r="E54" i="4"/>
  <c r="D54" i="4"/>
  <c r="C54" i="4"/>
  <c r="U53" i="4"/>
  <c r="T53" i="4"/>
  <c r="S53" i="4"/>
  <c r="R53" i="4"/>
  <c r="Q53" i="4"/>
  <c r="P53" i="4"/>
  <c r="M53" i="4"/>
  <c r="L53" i="4"/>
  <c r="K53" i="4"/>
  <c r="J53" i="4"/>
  <c r="I53" i="4"/>
  <c r="H53" i="4"/>
  <c r="G53" i="4"/>
  <c r="F53" i="4"/>
  <c r="E53" i="4"/>
  <c r="D53" i="4"/>
  <c r="C53" i="4"/>
  <c r="R47" i="4"/>
  <c r="U46" i="4"/>
  <c r="R46" i="4"/>
  <c r="P46" i="4"/>
  <c r="M46" i="4"/>
  <c r="L46" i="4"/>
  <c r="K46" i="4"/>
  <c r="J46" i="4"/>
  <c r="I46" i="4"/>
  <c r="G46" i="4"/>
  <c r="D46" i="4"/>
  <c r="U45" i="4"/>
  <c r="T45" i="4"/>
  <c r="S45" i="4"/>
  <c r="R45" i="4"/>
  <c r="Q45" i="4"/>
  <c r="P45" i="4"/>
  <c r="M45" i="4"/>
  <c r="L45" i="4"/>
  <c r="K45" i="4"/>
  <c r="J45" i="4"/>
  <c r="I45" i="4"/>
  <c r="H45" i="4"/>
  <c r="G45" i="4"/>
  <c r="F45" i="4"/>
  <c r="E45" i="4"/>
  <c r="D45" i="4"/>
  <c r="C45" i="4"/>
  <c r="A47" i="4"/>
  <c r="A48" i="4" s="1"/>
  <c r="A49" i="4" s="1"/>
  <c r="A50" i="4" s="1"/>
  <c r="A51" i="4" s="1"/>
  <c r="A52" i="4" s="1"/>
  <c r="M52" i="4" s="1"/>
  <c r="A46" i="4"/>
  <c r="T46" i="4" s="1"/>
  <c r="B47" i="4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46" i="4"/>
  <c r="C63" i="4"/>
  <c r="D63" i="4" s="1"/>
  <c r="E63" i="4" s="1"/>
  <c r="F63" i="4" s="1"/>
  <c r="G63" i="4" s="1"/>
  <c r="H63" i="4" s="1"/>
  <c r="I63" i="4" s="1"/>
  <c r="J63" i="4" s="1"/>
  <c r="K63" i="4" s="1"/>
  <c r="L63" i="4" s="1"/>
  <c r="M63" i="4" s="1"/>
  <c r="N63" i="4" s="1"/>
  <c r="O63" i="4" s="1"/>
  <c r="P63" i="4" s="1"/>
  <c r="Q63" i="4" s="1"/>
  <c r="R63" i="4" s="1"/>
  <c r="S63" i="4" s="1"/>
  <c r="T63" i="4" s="1"/>
  <c r="U63" i="4" s="1"/>
  <c r="V63" i="4" s="1"/>
  <c r="T52" i="4" l="1"/>
  <c r="P47" i="4"/>
  <c r="I48" i="4"/>
  <c r="D49" i="4"/>
  <c r="R49" i="4"/>
  <c r="K50" i="4"/>
  <c r="G51" i="4"/>
  <c r="U51" i="4"/>
  <c r="P52" i="4"/>
  <c r="O48" i="4"/>
  <c r="H46" i="4"/>
  <c r="C47" i="4"/>
  <c r="Q47" i="4"/>
  <c r="J48" i="4"/>
  <c r="E49" i="4"/>
  <c r="S49" i="4"/>
  <c r="L50" i="4"/>
  <c r="H51" i="4"/>
  <c r="C52" i="4"/>
  <c r="Q52" i="4"/>
  <c r="N49" i="4"/>
  <c r="K48" i="4"/>
  <c r="D52" i="4"/>
  <c r="G49" i="4"/>
  <c r="P50" i="4"/>
  <c r="J51" i="4"/>
  <c r="S52" i="4"/>
  <c r="T47" i="4"/>
  <c r="H49" i="4"/>
  <c r="C50" i="4"/>
  <c r="Q50" i="4"/>
  <c r="F52" i="4"/>
  <c r="G47" i="4"/>
  <c r="U47" i="4"/>
  <c r="P48" i="4"/>
  <c r="I49" i="4"/>
  <c r="D50" i="4"/>
  <c r="R50" i="4"/>
  <c r="L51" i="4"/>
  <c r="G52" i="4"/>
  <c r="U52" i="4"/>
  <c r="N51" i="4"/>
  <c r="D47" i="4"/>
  <c r="F49" i="4"/>
  <c r="T49" i="4"/>
  <c r="I51" i="4"/>
  <c r="R52" i="4"/>
  <c r="L48" i="4"/>
  <c r="U49" i="4"/>
  <c r="E52" i="4"/>
  <c r="N50" i="4"/>
  <c r="F47" i="4"/>
  <c r="K51" i="4"/>
  <c r="Q48" i="4"/>
  <c r="R48" i="4"/>
  <c r="P51" i="4"/>
  <c r="N46" i="4"/>
  <c r="N52" i="4"/>
  <c r="C46" i="4"/>
  <c r="Q46" i="4"/>
  <c r="J47" i="4"/>
  <c r="E48" i="4"/>
  <c r="S48" i="4"/>
  <c r="L49" i="4"/>
  <c r="G50" i="4"/>
  <c r="U50" i="4"/>
  <c r="Q51" i="4"/>
  <c r="J52" i="4"/>
  <c r="O46" i="4"/>
  <c r="O52" i="4"/>
  <c r="O49" i="4"/>
  <c r="E47" i="4"/>
  <c r="M48" i="4"/>
  <c r="S50" i="4"/>
  <c r="O51" i="4"/>
  <c r="I47" i="4"/>
  <c r="D48" i="4"/>
  <c r="K49" i="4"/>
  <c r="F50" i="4"/>
  <c r="T50" i="4"/>
  <c r="I52" i="4"/>
  <c r="K47" i="4"/>
  <c r="F48" i="4"/>
  <c r="M49" i="4"/>
  <c r="H50" i="4"/>
  <c r="C51" i="4"/>
  <c r="R51" i="4"/>
  <c r="K52" i="4"/>
  <c r="E46" i="4"/>
  <c r="S46" i="4"/>
  <c r="L47" i="4"/>
  <c r="G48" i="4"/>
  <c r="U48" i="4"/>
  <c r="P49" i="4"/>
  <c r="I50" i="4"/>
  <c r="E51" i="4"/>
  <c r="S51" i="4"/>
  <c r="L52" i="4"/>
  <c r="O47" i="4"/>
  <c r="M50" i="4"/>
  <c r="S47" i="4"/>
  <c r="O50" i="4"/>
  <c r="H47" i="4"/>
  <c r="C48" i="4"/>
  <c r="J49" i="4"/>
  <c r="E50" i="4"/>
  <c r="M51" i="4"/>
  <c r="H52" i="4"/>
  <c r="T48" i="4"/>
  <c r="N47" i="4"/>
  <c r="F46" i="4"/>
  <c r="M47" i="4"/>
  <c r="H48" i="4"/>
  <c r="C49" i="4"/>
  <c r="Q49" i="4"/>
  <c r="J50" i="4"/>
  <c r="F51" i="4"/>
  <c r="T51" i="4"/>
  <c r="N48" i="4"/>
  <c r="D51" i="4"/>
  <c r="A329" i="3"/>
  <c r="A318" i="3"/>
  <c r="A307" i="3"/>
  <c r="X40" i="1"/>
  <c r="W40" i="1"/>
  <c r="V40" i="1"/>
  <c r="BQ40" i="1" s="1"/>
  <c r="U40" i="1"/>
  <c r="T40" i="1"/>
  <c r="AV40" i="1" s="1"/>
  <c r="BO40" i="1" s="1"/>
  <c r="S40" i="1"/>
  <c r="AU40" i="1" s="1"/>
  <c r="R40" i="1"/>
  <c r="Q40" i="1"/>
  <c r="AS40" i="1" s="1"/>
  <c r="BL40" i="1" s="1"/>
  <c r="P40" i="1"/>
  <c r="AR40" i="1" s="1"/>
  <c r="BK40" i="1" s="1"/>
  <c r="O40" i="1"/>
  <c r="N40" i="1"/>
  <c r="M40" i="1"/>
  <c r="L40" i="1"/>
  <c r="AN40" i="1" s="1"/>
  <c r="BG40" i="1" s="1"/>
  <c r="K40" i="1"/>
  <c r="J40" i="1"/>
  <c r="I40" i="1"/>
  <c r="H40" i="1"/>
  <c r="AJ40" i="1" s="1"/>
  <c r="BC40" i="1" s="1"/>
  <c r="G40" i="1"/>
  <c r="AI40" i="1" s="1"/>
  <c r="BB40" i="1" s="1"/>
  <c r="F40" i="1"/>
  <c r="AH40" i="1" s="1"/>
  <c r="BA40" i="1" s="1"/>
  <c r="E40" i="1"/>
  <c r="D40" i="1"/>
  <c r="B40" i="1"/>
  <c r="A40" i="1"/>
  <c r="Y40" i="1" s="1"/>
  <c r="X39" i="1"/>
  <c r="W39" i="1"/>
  <c r="V39" i="1"/>
  <c r="BQ39" i="1" s="1"/>
  <c r="U39" i="1"/>
  <c r="AW39" i="1" s="1"/>
  <c r="BP39" i="1" s="1"/>
  <c r="T39" i="1"/>
  <c r="AV39" i="1" s="1"/>
  <c r="BO39" i="1" s="1"/>
  <c r="S39" i="1"/>
  <c r="AU39" i="1" s="1"/>
  <c r="BN39" i="1" s="1"/>
  <c r="R39" i="1"/>
  <c r="Q39" i="1"/>
  <c r="P39" i="1"/>
  <c r="AR39" i="1" s="1"/>
  <c r="BK39" i="1" s="1"/>
  <c r="O39" i="1"/>
  <c r="N39" i="1"/>
  <c r="M39" i="1"/>
  <c r="L39" i="1"/>
  <c r="AN39" i="1" s="1"/>
  <c r="BG39" i="1" s="1"/>
  <c r="K39" i="1"/>
  <c r="J39" i="1"/>
  <c r="I39" i="1"/>
  <c r="H39" i="1"/>
  <c r="AJ39" i="1" s="1"/>
  <c r="BC39" i="1" s="1"/>
  <c r="G39" i="1"/>
  <c r="AI39" i="1" s="1"/>
  <c r="BB39" i="1" s="1"/>
  <c r="F39" i="1"/>
  <c r="AH39" i="1" s="1"/>
  <c r="BA39" i="1" s="1"/>
  <c r="E39" i="1"/>
  <c r="AG39" i="1" s="1"/>
  <c r="AZ39" i="1" s="1"/>
  <c r="D39" i="1"/>
  <c r="B39" i="1"/>
  <c r="A39" i="1"/>
  <c r="Y39" i="1" s="1"/>
  <c r="X38" i="1"/>
  <c r="W38" i="1"/>
  <c r="V38" i="1"/>
  <c r="BQ38" i="1" s="1"/>
  <c r="U38" i="1"/>
  <c r="T38" i="1"/>
  <c r="AV38" i="1" s="1"/>
  <c r="BO38" i="1" s="1"/>
  <c r="S38" i="1"/>
  <c r="R38" i="1"/>
  <c r="AT38" i="1" s="1"/>
  <c r="BM38" i="1" s="1"/>
  <c r="Q38" i="1"/>
  <c r="AS38" i="1" s="1"/>
  <c r="BL38" i="1" s="1"/>
  <c r="P38" i="1"/>
  <c r="AR38" i="1" s="1"/>
  <c r="BK38" i="1" s="1"/>
  <c r="O38" i="1"/>
  <c r="N38" i="1"/>
  <c r="M38" i="1"/>
  <c r="L38" i="1"/>
  <c r="AN38" i="1" s="1"/>
  <c r="BG38" i="1" s="1"/>
  <c r="K38" i="1"/>
  <c r="J38" i="1"/>
  <c r="I38" i="1"/>
  <c r="H38" i="1"/>
  <c r="AJ38" i="1" s="1"/>
  <c r="BC38" i="1" s="1"/>
  <c r="G38" i="1"/>
  <c r="AI38" i="1" s="1"/>
  <c r="BB38" i="1" s="1"/>
  <c r="F38" i="1"/>
  <c r="AH38" i="1" s="1"/>
  <c r="BA38" i="1" s="1"/>
  <c r="E38" i="1"/>
  <c r="D38" i="1"/>
  <c r="B38" i="1"/>
  <c r="A38" i="1"/>
  <c r="Y38" i="1" s="1"/>
  <c r="Z38" i="1" s="1"/>
  <c r="Z40" i="1" l="1"/>
  <c r="C38" i="1"/>
  <c r="C40" i="1"/>
  <c r="C39" i="1"/>
  <c r="Z39" i="1"/>
  <c r="AT40" i="1"/>
  <c r="BM40" i="1" s="1"/>
  <c r="AU38" i="1"/>
  <c r="BN38" i="1" s="1"/>
  <c r="BN40" i="1"/>
  <c r="AG38" i="1"/>
  <c r="AZ38" i="1" s="1"/>
  <c r="AW38" i="1"/>
  <c r="BP38" i="1" s="1"/>
  <c r="AS39" i="1"/>
  <c r="BL39" i="1" s="1"/>
  <c r="AG40" i="1"/>
  <c r="AZ40" i="1" s="1"/>
  <c r="AW40" i="1"/>
  <c r="BP40" i="1" s="1"/>
  <c r="AT39" i="1"/>
  <c r="BM39" i="1" s="1"/>
  <c r="X37" i="1"/>
  <c r="W37" i="1"/>
  <c r="V37" i="1"/>
  <c r="U37" i="1"/>
  <c r="T37" i="1"/>
  <c r="AV37" i="1" s="1"/>
  <c r="S37" i="1"/>
  <c r="AU37" i="1" s="1"/>
  <c r="R37" i="1"/>
  <c r="AT37" i="1" s="1"/>
  <c r="BM37" i="1" s="1"/>
  <c r="Q37" i="1"/>
  <c r="AS37" i="1" s="1"/>
  <c r="P37" i="1"/>
  <c r="AR37" i="1" s="1"/>
  <c r="BK37" i="1" s="1"/>
  <c r="O37" i="1"/>
  <c r="N37" i="1"/>
  <c r="M37" i="1"/>
  <c r="L37" i="1"/>
  <c r="K37" i="1"/>
  <c r="J37" i="1"/>
  <c r="I37" i="1"/>
  <c r="H37" i="1"/>
  <c r="G37" i="1"/>
  <c r="F37" i="1"/>
  <c r="AH37" i="1" s="1"/>
  <c r="BA37" i="1" s="1"/>
  <c r="E37" i="1"/>
  <c r="AG37" i="1" s="1"/>
  <c r="AZ37" i="1" s="1"/>
  <c r="D37" i="1"/>
  <c r="X36" i="1"/>
  <c r="W36" i="1"/>
  <c r="V36" i="1"/>
  <c r="U36" i="1"/>
  <c r="T36" i="1"/>
  <c r="S36" i="1"/>
  <c r="R36" i="1"/>
  <c r="AT36" i="1" s="1"/>
  <c r="BM36" i="1" s="1"/>
  <c r="Q36" i="1"/>
  <c r="AS36" i="1" s="1"/>
  <c r="BL36" i="1" s="1"/>
  <c r="P36" i="1"/>
  <c r="O36" i="1"/>
  <c r="N36" i="1"/>
  <c r="M36" i="1"/>
  <c r="L36" i="1"/>
  <c r="K36" i="1"/>
  <c r="J36" i="1"/>
  <c r="I36" i="1"/>
  <c r="H36" i="1"/>
  <c r="AJ36" i="1" s="1"/>
  <c r="BC36" i="1" s="1"/>
  <c r="G36" i="1"/>
  <c r="AI36" i="1" s="1"/>
  <c r="BB36" i="1" s="1"/>
  <c r="F36" i="1"/>
  <c r="AH36" i="1" s="1"/>
  <c r="BA36" i="1" s="1"/>
  <c r="E36" i="1"/>
  <c r="D36" i="1"/>
  <c r="X35" i="1"/>
  <c r="W35" i="1"/>
  <c r="V35" i="1"/>
  <c r="U35" i="1"/>
  <c r="AW35" i="1" s="1"/>
  <c r="T35" i="1"/>
  <c r="AV35" i="1" s="1"/>
  <c r="BO35" i="1" s="1"/>
  <c r="S35" i="1"/>
  <c r="AU35" i="1" s="1"/>
  <c r="BN35" i="1" s="1"/>
  <c r="R35" i="1"/>
  <c r="Q35" i="1"/>
  <c r="P35" i="1"/>
  <c r="O35" i="1"/>
  <c r="N35" i="1"/>
  <c r="M35" i="1"/>
  <c r="L35" i="1"/>
  <c r="K35" i="1"/>
  <c r="J35" i="1"/>
  <c r="I35" i="1"/>
  <c r="H35" i="1"/>
  <c r="AJ35" i="1" s="1"/>
  <c r="BC35" i="1" s="1"/>
  <c r="G35" i="1"/>
  <c r="AI35" i="1" s="1"/>
  <c r="BB35" i="1" s="1"/>
  <c r="F35" i="1"/>
  <c r="AH35" i="1" s="1"/>
  <c r="BA35" i="1" s="1"/>
  <c r="E35" i="1"/>
  <c r="D35" i="1"/>
  <c r="X34" i="1"/>
  <c r="W34" i="1"/>
  <c r="V34" i="1"/>
  <c r="U34" i="1"/>
  <c r="T34" i="1"/>
  <c r="S34" i="1"/>
  <c r="R34" i="1"/>
  <c r="AT34" i="1" s="1"/>
  <c r="Q34" i="1"/>
  <c r="AS34" i="1" s="1"/>
  <c r="P34" i="1"/>
  <c r="O34" i="1"/>
  <c r="N34" i="1"/>
  <c r="M34" i="1"/>
  <c r="L34" i="1"/>
  <c r="K34" i="1"/>
  <c r="J34" i="1"/>
  <c r="I34" i="1"/>
  <c r="H34" i="1"/>
  <c r="AJ34" i="1" s="1"/>
  <c r="BC34" i="1" s="1"/>
  <c r="G34" i="1"/>
  <c r="AI34" i="1" s="1"/>
  <c r="BB34" i="1" s="1"/>
  <c r="F34" i="1"/>
  <c r="E34" i="1"/>
  <c r="AG34" i="1" s="1"/>
  <c r="AZ34" i="1" s="1"/>
  <c r="D34" i="1"/>
  <c r="X33" i="1"/>
  <c r="W33" i="1"/>
  <c r="V33" i="1"/>
  <c r="U33" i="1"/>
  <c r="T33" i="1"/>
  <c r="S33" i="1"/>
  <c r="R33" i="1"/>
  <c r="Q33" i="1"/>
  <c r="P33" i="1"/>
  <c r="AR33" i="1" s="1"/>
  <c r="BK33" i="1" s="1"/>
  <c r="O33" i="1"/>
  <c r="N33" i="1"/>
  <c r="M33" i="1"/>
  <c r="L33" i="1"/>
  <c r="K33" i="1"/>
  <c r="J33" i="1"/>
  <c r="I33" i="1"/>
  <c r="H33" i="1"/>
  <c r="AJ33" i="1" s="1"/>
  <c r="BC33" i="1" s="1"/>
  <c r="G33" i="1"/>
  <c r="AI33" i="1" s="1"/>
  <c r="BB33" i="1" s="1"/>
  <c r="F33" i="1"/>
  <c r="AH33" i="1" s="1"/>
  <c r="BA33" i="1" s="1"/>
  <c r="E33" i="1"/>
  <c r="D33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V11" i="1"/>
  <c r="W11" i="1"/>
  <c r="X11" i="1"/>
  <c r="L11" i="1"/>
  <c r="AJ37" i="1"/>
  <c r="BC37" i="1" s="1"/>
  <c r="AI37" i="1"/>
  <c r="BB37" i="1" s="1"/>
  <c r="B37" i="1"/>
  <c r="A37" i="1"/>
  <c r="Y37" i="1" s="1"/>
  <c r="AV36" i="1"/>
  <c r="BO36" i="1" s="1"/>
  <c r="AU36" i="1"/>
  <c r="BN36" i="1" s="1"/>
  <c r="B36" i="1"/>
  <c r="A36" i="1"/>
  <c r="Y36" i="1" s="1"/>
  <c r="AR35" i="1"/>
  <c r="B35" i="1"/>
  <c r="A35" i="1"/>
  <c r="Y35" i="1" s="1"/>
  <c r="AW34" i="1"/>
  <c r="BP34" i="1" s="1"/>
  <c r="AH34" i="1"/>
  <c r="BA34" i="1" s="1"/>
  <c r="B34" i="1"/>
  <c r="A34" i="1"/>
  <c r="Y34" i="1" s="1"/>
  <c r="AU33" i="1"/>
  <c r="AS33" i="1"/>
  <c r="AG33" i="1"/>
  <c r="AZ33" i="1" s="1"/>
  <c r="B33" i="1"/>
  <c r="A33" i="1"/>
  <c r="Y33" i="1" s="1"/>
  <c r="Z35" i="1" l="1"/>
  <c r="Z33" i="1"/>
  <c r="Z34" i="1"/>
  <c r="Z37" i="1"/>
  <c r="Z36" i="1"/>
  <c r="C34" i="1"/>
  <c r="BQ34" i="1" s="1"/>
  <c r="AN34" i="1"/>
  <c r="BG34" i="1" s="1"/>
  <c r="C35" i="1"/>
  <c r="AN35" i="1" s="1"/>
  <c r="BG35" i="1" s="1"/>
  <c r="BL33" i="1"/>
  <c r="BL37" i="1"/>
  <c r="C36" i="1"/>
  <c r="AN36" i="1" s="1"/>
  <c r="BG36" i="1" s="1"/>
  <c r="BL34" i="1"/>
  <c r="BP35" i="1"/>
  <c r="AV33" i="1"/>
  <c r="BO33" i="1" s="1"/>
  <c r="BK35" i="1"/>
  <c r="AG35" i="1"/>
  <c r="AZ35" i="1" s="1"/>
  <c r="AG36" i="1"/>
  <c r="AZ36" i="1" s="1"/>
  <c r="AW36" i="1"/>
  <c r="BP36" i="1" s="1"/>
  <c r="BM34" i="1"/>
  <c r="BN37" i="1"/>
  <c r="BN33" i="1"/>
  <c r="BO37" i="1"/>
  <c r="C33" i="1"/>
  <c r="C37" i="1"/>
  <c r="AT33" i="1"/>
  <c r="BM33" i="1" s="1"/>
  <c r="AR34" i="1"/>
  <c r="BK34" i="1" s="1"/>
  <c r="AV34" i="1"/>
  <c r="BO34" i="1" s="1"/>
  <c r="AT35" i="1"/>
  <c r="BM35" i="1" s="1"/>
  <c r="AR36" i="1"/>
  <c r="BK36" i="1" s="1"/>
  <c r="AW33" i="1"/>
  <c r="BP33" i="1" s="1"/>
  <c r="AU34" i="1"/>
  <c r="BN34" i="1" s="1"/>
  <c r="AS35" i="1"/>
  <c r="BL35" i="1" s="1"/>
  <c r="AW37" i="1"/>
  <c r="BP37" i="1" s="1"/>
  <c r="D4" i="1"/>
  <c r="AW32" i="1"/>
  <c r="AV32" i="1"/>
  <c r="AU32" i="1"/>
  <c r="BN32" i="1" s="1"/>
  <c r="AT32" i="1"/>
  <c r="BM32" i="1" s="1"/>
  <c r="AV31" i="1"/>
  <c r="AU31" i="1"/>
  <c r="BN31" i="1" s="1"/>
  <c r="AT31" i="1"/>
  <c r="AW30" i="1"/>
  <c r="AV30" i="1"/>
  <c r="AU30" i="1"/>
  <c r="AT30" i="1"/>
  <c r="AS30" i="1"/>
  <c r="AW29" i="1"/>
  <c r="AV29" i="1"/>
  <c r="BO29" i="1" s="1"/>
  <c r="AT29" i="1"/>
  <c r="AS29" i="1"/>
  <c r="AW28" i="1"/>
  <c r="BP28" i="1" s="1"/>
  <c r="AV28" i="1"/>
  <c r="BO28" i="1" s="1"/>
  <c r="AU28" i="1"/>
  <c r="BN28" i="1" s="1"/>
  <c r="AT28" i="1"/>
  <c r="BM28" i="1" s="1"/>
  <c r="AS28" i="1"/>
  <c r="AW27" i="1"/>
  <c r="AV27" i="1"/>
  <c r="BO27" i="1" s="1"/>
  <c r="AU27" i="1"/>
  <c r="BN27" i="1" s="1"/>
  <c r="AT27" i="1"/>
  <c r="AS27" i="1"/>
  <c r="BL27" i="1" s="1"/>
  <c r="AW26" i="1"/>
  <c r="BP26" i="1" s="1"/>
  <c r="AV26" i="1"/>
  <c r="AU26" i="1"/>
  <c r="AT26" i="1"/>
  <c r="AS26" i="1"/>
  <c r="AW25" i="1"/>
  <c r="AV25" i="1"/>
  <c r="AU25" i="1"/>
  <c r="BN25" i="1" s="1"/>
  <c r="AS25" i="1"/>
  <c r="BL25" i="1" s="1"/>
  <c r="AU24" i="1"/>
  <c r="AT24" i="1"/>
  <c r="AS24" i="1"/>
  <c r="BL24" i="1" s="1"/>
  <c r="AW23" i="1"/>
  <c r="AV23" i="1"/>
  <c r="AT23" i="1"/>
  <c r="BM23" i="1" s="1"/>
  <c r="AS23" i="1"/>
  <c r="AW22" i="1"/>
  <c r="AU22" i="1"/>
  <c r="BN22" i="1" s="1"/>
  <c r="AT22" i="1"/>
  <c r="AS22" i="1"/>
  <c r="BL22" i="1" s="1"/>
  <c r="AW21" i="1"/>
  <c r="AV21" i="1"/>
  <c r="AU21" i="1"/>
  <c r="AT21" i="1"/>
  <c r="AS21" i="1"/>
  <c r="AW20" i="1"/>
  <c r="BP20" i="1" s="1"/>
  <c r="AV20" i="1"/>
  <c r="AU20" i="1"/>
  <c r="BN20" i="1" s="1"/>
  <c r="AT20" i="1"/>
  <c r="AS20" i="1"/>
  <c r="AW19" i="1"/>
  <c r="AV19" i="1"/>
  <c r="BO19" i="1" s="1"/>
  <c r="AU19" i="1"/>
  <c r="AT19" i="1"/>
  <c r="AS19" i="1"/>
  <c r="AW18" i="1"/>
  <c r="AV18" i="1"/>
  <c r="AU18" i="1"/>
  <c r="AT18" i="1"/>
  <c r="AS18" i="1"/>
  <c r="AW17" i="1"/>
  <c r="AV17" i="1"/>
  <c r="BO17" i="1" s="1"/>
  <c r="AS17" i="1"/>
  <c r="AW16" i="1"/>
  <c r="AT16" i="1"/>
  <c r="BM16" i="1" s="1"/>
  <c r="AS16" i="1"/>
  <c r="BL16" i="1" s="1"/>
  <c r="AW15" i="1"/>
  <c r="AV15" i="1"/>
  <c r="BO15" i="1" s="1"/>
  <c r="AU15" i="1"/>
  <c r="AT15" i="1"/>
  <c r="AW14" i="1"/>
  <c r="AV14" i="1"/>
  <c r="AT14" i="1"/>
  <c r="AS14" i="1"/>
  <c r="BL14" i="1" s="1"/>
  <c r="AW13" i="1"/>
  <c r="AU13" i="1"/>
  <c r="AT13" i="1"/>
  <c r="AS13" i="1"/>
  <c r="AW12" i="1"/>
  <c r="BP12" i="1" s="1"/>
  <c r="AV12" i="1"/>
  <c r="AU12" i="1"/>
  <c r="AT12" i="1"/>
  <c r="U11" i="1"/>
  <c r="AW11" i="1" s="1"/>
  <c r="BP11" i="1" s="1"/>
  <c r="T11" i="1"/>
  <c r="AV11" i="1" s="1"/>
  <c r="BO11" i="1" s="1"/>
  <c r="S11" i="1"/>
  <c r="AU11" i="1" s="1"/>
  <c r="BN11" i="1" s="1"/>
  <c r="R11" i="1"/>
  <c r="AT11" i="1" s="1"/>
  <c r="BM11" i="1" s="1"/>
  <c r="Q11" i="1"/>
  <c r="AS11" i="1" s="1"/>
  <c r="AS12" i="1"/>
  <c r="BL12" i="1" s="1"/>
  <c r="AP9" i="1"/>
  <c r="AQ9" i="1"/>
  <c r="AQ26" i="1"/>
  <c r="BJ26" i="1" s="1"/>
  <c r="AQ22" i="1"/>
  <c r="BJ22" i="1" s="1"/>
  <c r="AQ14" i="1"/>
  <c r="BJ14" i="1" s="1"/>
  <c r="O11" i="1"/>
  <c r="N11" i="1"/>
  <c r="AR32" i="1"/>
  <c r="AO9" i="1"/>
  <c r="AO31" i="1" s="1"/>
  <c r="BH31" i="1" s="1"/>
  <c r="AM9" i="1"/>
  <c r="AL9" i="1"/>
  <c r="AK9" i="1"/>
  <c r="AJ32" i="1"/>
  <c r="BC32" i="1" s="1"/>
  <c r="AI32" i="1"/>
  <c r="BB32" i="1" s="1"/>
  <c r="AH32" i="1"/>
  <c r="BA32" i="1" s="1"/>
  <c r="AG32" i="1"/>
  <c r="AZ32" i="1" s="1"/>
  <c r="AF9" i="1"/>
  <c r="B32" i="1"/>
  <c r="A32" i="1"/>
  <c r="Y32" i="1" s="1"/>
  <c r="Z32" i="1" s="1"/>
  <c r="AJ31" i="1"/>
  <c r="BC31" i="1" s="1"/>
  <c r="AI31" i="1"/>
  <c r="BB31" i="1" s="1"/>
  <c r="AH31" i="1"/>
  <c r="BA31" i="1" s="1"/>
  <c r="AG31" i="1"/>
  <c r="AZ31" i="1" s="1"/>
  <c r="B31" i="1"/>
  <c r="A31" i="1"/>
  <c r="Y31" i="1" s="1"/>
  <c r="AR30" i="1"/>
  <c r="AJ30" i="1"/>
  <c r="BC30" i="1" s="1"/>
  <c r="AI30" i="1"/>
  <c r="BB30" i="1" s="1"/>
  <c r="AH30" i="1"/>
  <c r="BA30" i="1" s="1"/>
  <c r="AG30" i="1"/>
  <c r="AZ30" i="1" s="1"/>
  <c r="B30" i="1"/>
  <c r="A30" i="1"/>
  <c r="Y30" i="1" s="1"/>
  <c r="AR29" i="1"/>
  <c r="BK29" i="1" s="1"/>
  <c r="AJ29" i="1"/>
  <c r="BC29" i="1" s="1"/>
  <c r="AI29" i="1"/>
  <c r="BB29" i="1" s="1"/>
  <c r="AH29" i="1"/>
  <c r="BA29" i="1" s="1"/>
  <c r="AG29" i="1"/>
  <c r="AZ29" i="1" s="1"/>
  <c r="B29" i="1"/>
  <c r="A29" i="1"/>
  <c r="Y29" i="1" s="1"/>
  <c r="AR28" i="1"/>
  <c r="BK28" i="1" s="1"/>
  <c r="AJ28" i="1"/>
  <c r="BC28" i="1" s="1"/>
  <c r="AI28" i="1"/>
  <c r="BB28" i="1" s="1"/>
  <c r="AH28" i="1"/>
  <c r="BA28" i="1" s="1"/>
  <c r="B28" i="1"/>
  <c r="A28" i="1"/>
  <c r="Y28" i="1" s="1"/>
  <c r="AR27" i="1"/>
  <c r="AJ27" i="1"/>
  <c r="BC27" i="1" s="1"/>
  <c r="AI27" i="1"/>
  <c r="BB27" i="1" s="1"/>
  <c r="AH27" i="1"/>
  <c r="BA27" i="1" s="1"/>
  <c r="AG27" i="1"/>
  <c r="AZ27" i="1" s="1"/>
  <c r="B27" i="1"/>
  <c r="A27" i="1"/>
  <c r="Y27" i="1" s="1"/>
  <c r="AR26" i="1"/>
  <c r="BK26" i="1" s="1"/>
  <c r="AJ26" i="1"/>
  <c r="BC26" i="1" s="1"/>
  <c r="AI26" i="1"/>
  <c r="BB26" i="1" s="1"/>
  <c r="AH26" i="1"/>
  <c r="BA26" i="1" s="1"/>
  <c r="B26" i="1"/>
  <c r="A26" i="1"/>
  <c r="Y26" i="1" s="1"/>
  <c r="Z26" i="1" s="1"/>
  <c r="AR25" i="1"/>
  <c r="AJ25" i="1"/>
  <c r="BC25" i="1" s="1"/>
  <c r="AI25" i="1"/>
  <c r="BB25" i="1" s="1"/>
  <c r="AH25" i="1"/>
  <c r="BA25" i="1" s="1"/>
  <c r="AG25" i="1"/>
  <c r="AZ25" i="1" s="1"/>
  <c r="B25" i="1"/>
  <c r="A25" i="1"/>
  <c r="Y25" i="1" s="1"/>
  <c r="AR24" i="1"/>
  <c r="AJ24" i="1"/>
  <c r="BC24" i="1" s="1"/>
  <c r="AI24" i="1"/>
  <c r="BB24" i="1" s="1"/>
  <c r="AH24" i="1"/>
  <c r="BA24" i="1" s="1"/>
  <c r="B24" i="1"/>
  <c r="A24" i="1"/>
  <c r="Y24" i="1" s="1"/>
  <c r="AR23" i="1"/>
  <c r="AJ23" i="1"/>
  <c r="BC23" i="1" s="1"/>
  <c r="AI23" i="1"/>
  <c r="BB23" i="1" s="1"/>
  <c r="AH23" i="1"/>
  <c r="BA23" i="1" s="1"/>
  <c r="AG23" i="1"/>
  <c r="AZ23" i="1" s="1"/>
  <c r="B23" i="1"/>
  <c r="A23" i="1"/>
  <c r="Y23" i="1" s="1"/>
  <c r="AR22" i="1"/>
  <c r="BK22" i="1" s="1"/>
  <c r="AJ22" i="1"/>
  <c r="BC22" i="1" s="1"/>
  <c r="AI22" i="1"/>
  <c r="BB22" i="1" s="1"/>
  <c r="AH22" i="1"/>
  <c r="BA22" i="1" s="1"/>
  <c r="AG22" i="1"/>
  <c r="AZ22" i="1" s="1"/>
  <c r="B4" i="1"/>
  <c r="C4" i="1"/>
  <c r="B22" i="1"/>
  <c r="A22" i="1"/>
  <c r="Y22" i="1" s="1"/>
  <c r="Z22" i="1" s="1"/>
  <c r="AR21" i="1"/>
  <c r="BK21" i="1" s="1"/>
  <c r="AM21" i="1"/>
  <c r="BF21" i="1" s="1"/>
  <c r="AJ21" i="1"/>
  <c r="BC21" i="1" s="1"/>
  <c r="AI21" i="1"/>
  <c r="BB21" i="1" s="1"/>
  <c r="AH21" i="1"/>
  <c r="BA21" i="1" s="1"/>
  <c r="B21" i="1"/>
  <c r="A21" i="1"/>
  <c r="Y21" i="1" s="1"/>
  <c r="AR20" i="1"/>
  <c r="BK20" i="1" s="1"/>
  <c r="AJ20" i="1"/>
  <c r="BC20" i="1" s="1"/>
  <c r="AI20" i="1"/>
  <c r="BB20" i="1" s="1"/>
  <c r="AH20" i="1"/>
  <c r="BA20" i="1" s="1"/>
  <c r="AG20" i="1"/>
  <c r="AZ20" i="1" s="1"/>
  <c r="B20" i="1"/>
  <c r="A20" i="1"/>
  <c r="Y20" i="1" s="1"/>
  <c r="AR19" i="1"/>
  <c r="BK19" i="1" s="1"/>
  <c r="AL19" i="1"/>
  <c r="BE19" i="1" s="1"/>
  <c r="AJ19" i="1"/>
  <c r="BC19" i="1" s="1"/>
  <c r="AI19" i="1"/>
  <c r="BB19" i="1" s="1"/>
  <c r="AH19" i="1"/>
  <c r="BA19" i="1" s="1"/>
  <c r="B19" i="1"/>
  <c r="A19" i="1"/>
  <c r="Y19" i="1" s="1"/>
  <c r="AR18" i="1"/>
  <c r="BK18" i="1" s="1"/>
  <c r="AJ18" i="1"/>
  <c r="BC18" i="1" s="1"/>
  <c r="AI18" i="1"/>
  <c r="BB18" i="1" s="1"/>
  <c r="AH18" i="1"/>
  <c r="BA18" i="1" s="1"/>
  <c r="AG18" i="1"/>
  <c r="AZ18" i="1" s="1"/>
  <c r="B18" i="1"/>
  <c r="A18" i="1"/>
  <c r="AR17" i="1"/>
  <c r="AM17" i="1"/>
  <c r="BF17" i="1" s="1"/>
  <c r="AJ17" i="1"/>
  <c r="BC17" i="1" s="1"/>
  <c r="AI17" i="1"/>
  <c r="BB17" i="1" s="1"/>
  <c r="AH17" i="1"/>
  <c r="BA17" i="1" s="1"/>
  <c r="AG17" i="1"/>
  <c r="AZ17" i="1" s="1"/>
  <c r="B17" i="1"/>
  <c r="A17" i="1"/>
  <c r="Y17" i="1" s="1"/>
  <c r="AR16" i="1"/>
  <c r="AJ16" i="1"/>
  <c r="BC16" i="1" s="1"/>
  <c r="AI16" i="1"/>
  <c r="BB16" i="1" s="1"/>
  <c r="AH16" i="1"/>
  <c r="BA16" i="1" s="1"/>
  <c r="AG16" i="1"/>
  <c r="AZ16" i="1" s="1"/>
  <c r="B16" i="1"/>
  <c r="Z16" i="1" s="1"/>
  <c r="A16" i="1"/>
  <c r="Y16" i="1" s="1"/>
  <c r="AR15" i="1"/>
  <c r="AM15" i="1"/>
  <c r="BF15" i="1" s="1"/>
  <c r="AJ15" i="1"/>
  <c r="BC15" i="1" s="1"/>
  <c r="AI15" i="1"/>
  <c r="BB15" i="1" s="1"/>
  <c r="AH15" i="1"/>
  <c r="BA15" i="1" s="1"/>
  <c r="AG15" i="1"/>
  <c r="AZ15" i="1" s="1"/>
  <c r="B15" i="1"/>
  <c r="Z15" i="1" s="1"/>
  <c r="A15" i="1"/>
  <c r="Y15" i="1" s="1"/>
  <c r="AR14" i="1"/>
  <c r="BK14" i="1" s="1"/>
  <c r="AJ14" i="1"/>
  <c r="BC14" i="1" s="1"/>
  <c r="AI14" i="1"/>
  <c r="BB14" i="1" s="1"/>
  <c r="AH14" i="1"/>
  <c r="BA14" i="1" s="1"/>
  <c r="AG14" i="1"/>
  <c r="AZ14" i="1" s="1"/>
  <c r="B14" i="1"/>
  <c r="A14" i="1"/>
  <c r="Y14" i="1" s="1"/>
  <c r="AM13" i="1"/>
  <c r="BF13" i="1" s="1"/>
  <c r="K11" i="1"/>
  <c r="D11" i="1"/>
  <c r="AG13" i="1"/>
  <c r="AZ13" i="1" s="1"/>
  <c r="AG12" i="1"/>
  <c r="AZ12" i="1" s="1"/>
  <c r="E11" i="1"/>
  <c r="M11" i="1"/>
  <c r="AO11" i="1" s="1"/>
  <c r="BH11" i="1" s="1"/>
  <c r="J11" i="1"/>
  <c r="I11" i="1"/>
  <c r="AJ13" i="1"/>
  <c r="BC13" i="1" s="1"/>
  <c r="AI13" i="1"/>
  <c r="BB13" i="1" s="1"/>
  <c r="AH13" i="1"/>
  <c r="BA13" i="1" s="1"/>
  <c r="AJ12" i="1"/>
  <c r="BC12" i="1" s="1"/>
  <c r="AI12" i="1"/>
  <c r="BB12" i="1" s="1"/>
  <c r="AH12" i="1"/>
  <c r="BA12" i="1" s="1"/>
  <c r="P11" i="1"/>
  <c r="AR11" i="1" s="1"/>
  <c r="BK11" i="1" s="1"/>
  <c r="H11" i="1"/>
  <c r="AJ11" i="1" s="1"/>
  <c r="BC11" i="1" s="1"/>
  <c r="G11" i="1"/>
  <c r="AI11" i="1" s="1"/>
  <c r="BB11" i="1" s="1"/>
  <c r="F11" i="1"/>
  <c r="AH11" i="1" s="1"/>
  <c r="BA11" i="1" s="1"/>
  <c r="B13" i="1"/>
  <c r="A13" i="1"/>
  <c r="Y13" i="1" s="1"/>
  <c r="B12" i="1"/>
  <c r="A12" i="1"/>
  <c r="Y12" i="1" s="1"/>
  <c r="Z12" i="1" s="1"/>
  <c r="B11" i="1"/>
  <c r="A11" i="1"/>
  <c r="Y11" i="1" s="1"/>
  <c r="O4" i="1"/>
  <c r="F5" i="1"/>
  <c r="I4" i="1"/>
  <c r="A296" i="3"/>
  <c r="A285" i="3"/>
  <c r="A274" i="3"/>
  <c r="A263" i="3"/>
  <c r="A252" i="3"/>
  <c r="A241" i="3"/>
  <c r="A230" i="3"/>
  <c r="A219" i="3"/>
  <c r="A208" i="3"/>
  <c r="A197" i="3"/>
  <c r="A186" i="3"/>
  <c r="A175" i="3"/>
  <c r="A164" i="3"/>
  <c r="A153" i="3"/>
  <c r="A142" i="3"/>
  <c r="A131" i="3"/>
  <c r="A120" i="3"/>
  <c r="A109" i="3"/>
  <c r="B18" i="3"/>
  <c r="A18" i="3" s="1"/>
  <c r="B29" i="3"/>
  <c r="A98" i="3"/>
  <c r="A87" i="3"/>
  <c r="A76" i="3"/>
  <c r="A65" i="3"/>
  <c r="A54" i="3"/>
  <c r="A43" i="3"/>
  <c r="A32" i="3"/>
  <c r="A21" i="3"/>
  <c r="A10" i="3"/>
  <c r="A7" i="3"/>
  <c r="A5" i="3"/>
  <c r="A6" i="3"/>
  <c r="V4" i="1"/>
  <c r="S4" i="1"/>
  <c r="R4" i="1"/>
  <c r="U4" i="1"/>
  <c r="T4" i="1"/>
  <c r="Q4" i="1"/>
  <c r="P4" i="1"/>
  <c r="N4" i="1"/>
  <c r="M4" i="1"/>
  <c r="L4" i="1"/>
  <c r="K4" i="1"/>
  <c r="J4" i="1"/>
  <c r="H4" i="1"/>
  <c r="G4" i="1"/>
  <c r="F4" i="1"/>
  <c r="E4" i="1"/>
  <c r="P107" i="2"/>
  <c r="P105" i="2"/>
  <c r="P103" i="2"/>
  <c r="P101" i="2"/>
  <c r="P99" i="2"/>
  <c r="T86" i="2"/>
  <c r="R86" i="2"/>
  <c r="Q86" i="2"/>
  <c r="P86" i="2"/>
  <c r="W84" i="2"/>
  <c r="V84" i="2"/>
  <c r="U84" i="2"/>
  <c r="U95" i="2" s="1"/>
  <c r="T84" i="2"/>
  <c r="S84" i="2"/>
  <c r="R84" i="2"/>
  <c r="Q84" i="2"/>
  <c r="P84" i="2"/>
  <c r="P95" i="2" s="1"/>
  <c r="Z82" i="2"/>
  <c r="Z93" i="2" s="1"/>
  <c r="Y82" i="2"/>
  <c r="X82" i="2"/>
  <c r="W82" i="2"/>
  <c r="V82" i="2"/>
  <c r="U82" i="2"/>
  <c r="U93" i="2"/>
  <c r="T82" i="2"/>
  <c r="S82" i="2"/>
  <c r="R82" i="2"/>
  <c r="Q82" i="2"/>
  <c r="P82" i="2"/>
  <c r="Z80" i="2"/>
  <c r="Y80" i="2"/>
  <c r="X80" i="2"/>
  <c r="W80" i="2"/>
  <c r="W91" i="2" s="1"/>
  <c r="V80" i="2"/>
  <c r="V91" i="2"/>
  <c r="U80" i="2"/>
  <c r="U91" i="2" s="1"/>
  <c r="T80" i="2"/>
  <c r="S80" i="2"/>
  <c r="R80" i="2"/>
  <c r="Q80" i="2"/>
  <c r="P80" i="2"/>
  <c r="W78" i="2"/>
  <c r="W89" i="2"/>
  <c r="V78" i="2"/>
  <c r="U78" i="2"/>
  <c r="T78" i="2"/>
  <c r="S78" i="2"/>
  <c r="R78" i="2"/>
  <c r="Q78" i="2"/>
  <c r="P78" i="2"/>
  <c r="T75" i="2"/>
  <c r="T97" i="2"/>
  <c r="S75" i="2"/>
  <c r="R75" i="2"/>
  <c r="R97" i="2"/>
  <c r="Q75" i="2"/>
  <c r="Q97" i="2"/>
  <c r="P75" i="2"/>
  <c r="P97" i="2" s="1"/>
  <c r="P108" i="2" s="1"/>
  <c r="W73" i="2"/>
  <c r="W95" i="2" s="1"/>
  <c r="V73" i="2"/>
  <c r="V95" i="2" s="1"/>
  <c r="U73" i="2"/>
  <c r="T73" i="2"/>
  <c r="T95" i="2" s="1"/>
  <c r="S73" i="2"/>
  <c r="S95" i="2" s="1"/>
  <c r="R73" i="2"/>
  <c r="R95" i="2"/>
  <c r="Q73" i="2"/>
  <c r="Q95" i="2"/>
  <c r="P73" i="2"/>
  <c r="Z71" i="2"/>
  <c r="Y71" i="2"/>
  <c r="Y93" i="2"/>
  <c r="X71" i="2"/>
  <c r="W71" i="2"/>
  <c r="W93" i="2" s="1"/>
  <c r="V71" i="2"/>
  <c r="V93" i="2"/>
  <c r="U71" i="2"/>
  <c r="T71" i="2"/>
  <c r="T93" i="2" s="1"/>
  <c r="S71" i="2"/>
  <c r="R71" i="2"/>
  <c r="R93" i="2"/>
  <c r="Q71" i="2"/>
  <c r="Q93" i="2" s="1"/>
  <c r="P71" i="2"/>
  <c r="P93" i="2" s="1"/>
  <c r="P104" i="2" s="1"/>
  <c r="Z69" i="2"/>
  <c r="Z91" i="2" s="1"/>
  <c r="Y69" i="2"/>
  <c r="Y91" i="2"/>
  <c r="X69" i="2"/>
  <c r="X91" i="2" s="1"/>
  <c r="W69" i="2"/>
  <c r="V69" i="2"/>
  <c r="U69" i="2"/>
  <c r="T69" i="2"/>
  <c r="T91" i="2" s="1"/>
  <c r="S69" i="2"/>
  <c r="S91" i="2"/>
  <c r="R69" i="2"/>
  <c r="R91" i="2"/>
  <c r="Q69" i="2"/>
  <c r="Q91" i="2"/>
  <c r="P69" i="2"/>
  <c r="W67" i="2"/>
  <c r="V67" i="2"/>
  <c r="V89" i="2"/>
  <c r="U67" i="2"/>
  <c r="U89" i="2"/>
  <c r="T67" i="2"/>
  <c r="T89" i="2"/>
  <c r="S67" i="2"/>
  <c r="S89" i="2"/>
  <c r="R67" i="2"/>
  <c r="R89" i="2"/>
  <c r="Q67" i="2"/>
  <c r="Q89" i="2"/>
  <c r="P100" i="2" s="1"/>
  <c r="P67" i="2"/>
  <c r="P89" i="2"/>
  <c r="P91" i="2"/>
  <c r="B40" i="3"/>
  <c r="A40" i="3" s="1"/>
  <c r="X93" i="2"/>
  <c r="S93" i="2"/>
  <c r="P106" i="2" l="1"/>
  <c r="P102" i="2"/>
  <c r="AE38" i="1"/>
  <c r="AE39" i="1"/>
  <c r="AE40" i="1"/>
  <c r="AO13" i="1"/>
  <c r="BH13" i="1" s="1"/>
  <c r="AM37" i="1"/>
  <c r="BF37" i="1" s="1"/>
  <c r="AM39" i="1"/>
  <c r="BF39" i="1" s="1"/>
  <c r="AM38" i="1"/>
  <c r="BF38" i="1" s="1"/>
  <c r="AM40" i="1"/>
  <c r="BF40" i="1" s="1"/>
  <c r="Z25" i="1"/>
  <c r="AO33" i="1"/>
  <c r="BH33" i="1" s="1"/>
  <c r="AO38" i="1"/>
  <c r="BH38" i="1" s="1"/>
  <c r="AC38" i="1" s="1"/>
  <c r="AO40" i="1"/>
  <c r="BH40" i="1" s="1"/>
  <c r="AC40" i="1" s="1"/>
  <c r="AO39" i="1"/>
  <c r="BH39" i="1" s="1"/>
  <c r="AC39" i="1" s="1"/>
  <c r="AF37" i="1"/>
  <c r="AY37" i="1" s="1"/>
  <c r="AF39" i="1"/>
  <c r="AY39" i="1" s="1"/>
  <c r="AF40" i="1"/>
  <c r="AY40" i="1" s="1"/>
  <c r="AF38" i="1"/>
  <c r="AY38" i="1" s="1"/>
  <c r="AA38" i="1" s="1"/>
  <c r="AO23" i="1"/>
  <c r="BH23" i="1" s="1"/>
  <c r="AO25" i="1"/>
  <c r="BH25" i="1" s="1"/>
  <c r="AQ34" i="1"/>
  <c r="BJ34" i="1" s="1"/>
  <c r="AQ38" i="1"/>
  <c r="BJ38" i="1" s="1"/>
  <c r="AQ39" i="1"/>
  <c r="BJ39" i="1" s="1"/>
  <c r="AQ40" i="1"/>
  <c r="BJ40" i="1" s="1"/>
  <c r="AM36" i="1"/>
  <c r="BF36" i="1" s="1"/>
  <c r="AP36" i="1"/>
  <c r="BI36" i="1" s="1"/>
  <c r="AP39" i="1"/>
  <c r="BI39" i="1" s="1"/>
  <c r="AP38" i="1"/>
  <c r="BI38" i="1" s="1"/>
  <c r="AD38" i="1" s="1"/>
  <c r="AP40" i="1"/>
  <c r="BI40" i="1" s="1"/>
  <c r="AO27" i="1"/>
  <c r="BH27" i="1" s="1"/>
  <c r="AK34" i="1"/>
  <c r="BD34" i="1" s="1"/>
  <c r="AK40" i="1"/>
  <c r="BD40" i="1" s="1"/>
  <c r="AK39" i="1"/>
  <c r="BD39" i="1" s="1"/>
  <c r="AK38" i="1"/>
  <c r="BD38" i="1" s="1"/>
  <c r="AL33" i="1"/>
  <c r="BE33" i="1" s="1"/>
  <c r="AL38" i="1"/>
  <c r="BE38" i="1" s="1"/>
  <c r="AB38" i="1" s="1"/>
  <c r="AL40" i="1"/>
  <c r="BE40" i="1" s="1"/>
  <c r="AB40" i="1" s="1"/>
  <c r="AL39" i="1"/>
  <c r="BE39" i="1" s="1"/>
  <c r="Z13" i="1"/>
  <c r="A31" i="3" s="1"/>
  <c r="Z20" i="1"/>
  <c r="Z30" i="1"/>
  <c r="Z19" i="1"/>
  <c r="Z29" i="1"/>
  <c r="Z14" i="1"/>
  <c r="Z11" i="1"/>
  <c r="A9" i="3" s="1"/>
  <c r="Z17" i="1"/>
  <c r="Z27" i="1"/>
  <c r="Z28" i="1"/>
  <c r="B51" i="3"/>
  <c r="A53" i="3" s="1"/>
  <c r="A42" i="3"/>
  <c r="A20" i="3"/>
  <c r="A29" i="3"/>
  <c r="Z21" i="1"/>
  <c r="Z23" i="1"/>
  <c r="Z24" i="1"/>
  <c r="Z31" i="1"/>
  <c r="Y18" i="1"/>
  <c r="A3" i="1"/>
  <c r="A154" i="3"/>
  <c r="A308" i="3"/>
  <c r="A330" i="3"/>
  <c r="A319" i="3"/>
  <c r="AE37" i="1"/>
  <c r="AE29" i="1"/>
  <c r="AE21" i="1"/>
  <c r="AE13" i="1"/>
  <c r="A39" i="3" s="1"/>
  <c r="AE36" i="1"/>
  <c r="AE28" i="1"/>
  <c r="AE20" i="1"/>
  <c r="AE12" i="1"/>
  <c r="A28" i="3" s="1"/>
  <c r="AE35" i="1"/>
  <c r="AE27" i="1"/>
  <c r="AE19" i="1"/>
  <c r="AE11" i="1"/>
  <c r="A17" i="3" s="1"/>
  <c r="AE34" i="1"/>
  <c r="AE26" i="1"/>
  <c r="AE18" i="1"/>
  <c r="AE33" i="1"/>
  <c r="AE25" i="1"/>
  <c r="AE17" i="1"/>
  <c r="AE32" i="1"/>
  <c r="AE24" i="1"/>
  <c r="AE16" i="1"/>
  <c r="AE31" i="1"/>
  <c r="AE23" i="1"/>
  <c r="AE15" i="1"/>
  <c r="AE30" i="1"/>
  <c r="AE22" i="1"/>
  <c r="AE14" i="1"/>
  <c r="A50" i="3" s="1"/>
  <c r="AK27" i="1"/>
  <c r="BD27" i="1" s="1"/>
  <c r="AQ31" i="1"/>
  <c r="BJ31" i="1" s="1"/>
  <c r="AQ33" i="1"/>
  <c r="BJ33" i="1" s="1"/>
  <c r="AK36" i="1"/>
  <c r="BD36" i="1" s="1"/>
  <c r="AQ13" i="1"/>
  <c r="BJ13" i="1" s="1"/>
  <c r="AQ17" i="1"/>
  <c r="AQ21" i="1"/>
  <c r="BJ21" i="1" s="1"/>
  <c r="AQ25" i="1"/>
  <c r="BJ25" i="1" s="1"/>
  <c r="AP33" i="1"/>
  <c r="BI33" i="1" s="1"/>
  <c r="AP34" i="1"/>
  <c r="BI34" i="1" s="1"/>
  <c r="AD34" i="1" s="1"/>
  <c r="BQ35" i="1"/>
  <c r="AO19" i="1"/>
  <c r="BH19" i="1" s="1"/>
  <c r="AQ12" i="1"/>
  <c r="BJ12" i="1" s="1"/>
  <c r="AQ16" i="1"/>
  <c r="BJ16" i="1" s="1"/>
  <c r="AQ20" i="1"/>
  <c r="BJ20" i="1" s="1"/>
  <c r="AQ28" i="1"/>
  <c r="BJ28" i="1" s="1"/>
  <c r="AM34" i="1"/>
  <c r="BF34" i="1" s="1"/>
  <c r="AO37" i="1"/>
  <c r="BH37" i="1" s="1"/>
  <c r="AK16" i="1"/>
  <c r="BD16" i="1" s="1"/>
  <c r="AK33" i="1"/>
  <c r="BD33" i="1" s="1"/>
  <c r="AQ35" i="1"/>
  <c r="BJ35" i="1" s="1"/>
  <c r="AM11" i="1"/>
  <c r="BF11" i="1" s="1"/>
  <c r="AK15" i="1"/>
  <c r="BD15" i="1" s="1"/>
  <c r="AM22" i="1"/>
  <c r="BF22" i="1" s="1"/>
  <c r="AM28" i="1"/>
  <c r="BF28" i="1" s="1"/>
  <c r="AM30" i="1"/>
  <c r="BF30" i="1" s="1"/>
  <c r="AP19" i="1"/>
  <c r="BI19" i="1" s="1"/>
  <c r="AQ30" i="1"/>
  <c r="BJ30" i="1" s="1"/>
  <c r="AP35" i="1"/>
  <c r="BI35" i="1" s="1"/>
  <c r="AD35" i="1" s="1"/>
  <c r="AK35" i="1"/>
  <c r="BD35" i="1" s="1"/>
  <c r="AO12" i="1"/>
  <c r="BH12" i="1" s="1"/>
  <c r="AM12" i="1"/>
  <c r="BF12" i="1" s="1"/>
  <c r="AO22" i="1"/>
  <c r="BH22" i="1" s="1"/>
  <c r="AO28" i="1"/>
  <c r="BH28" i="1" s="1"/>
  <c r="AO30" i="1"/>
  <c r="BH30" i="1" s="1"/>
  <c r="AQ15" i="1"/>
  <c r="BJ15" i="1" s="1"/>
  <c r="AQ19" i="1"/>
  <c r="AQ23" i="1"/>
  <c r="BJ23" i="1" s="1"/>
  <c r="AL34" i="1"/>
  <c r="BE34" i="1" s="1"/>
  <c r="AL36" i="1"/>
  <c r="BE36" i="1" s="1"/>
  <c r="AB36" i="1" s="1"/>
  <c r="BQ36" i="1"/>
  <c r="AF34" i="1"/>
  <c r="AY34" i="1" s="1"/>
  <c r="AA34" i="1" s="1"/>
  <c r="AL31" i="1"/>
  <c r="BE31" i="1" s="1"/>
  <c r="AP37" i="1"/>
  <c r="BI37" i="1" s="1"/>
  <c r="AF36" i="1"/>
  <c r="AY36" i="1" s="1"/>
  <c r="AM33" i="1"/>
  <c r="BF33" i="1" s="1"/>
  <c r="AM23" i="1"/>
  <c r="BF23" i="1" s="1"/>
  <c r="AM25" i="1"/>
  <c r="BF25" i="1" s="1"/>
  <c r="AM27" i="1"/>
  <c r="BF27" i="1" s="1"/>
  <c r="AM29" i="1"/>
  <c r="BF29" i="1" s="1"/>
  <c r="AM31" i="1"/>
  <c r="BF31" i="1" s="1"/>
  <c r="AL37" i="1"/>
  <c r="BE37" i="1" s="1"/>
  <c r="AQ37" i="1"/>
  <c r="BJ37" i="1" s="1"/>
  <c r="AK37" i="1"/>
  <c r="BD37" i="1" s="1"/>
  <c r="AA37" i="1" s="1"/>
  <c r="AF33" i="1"/>
  <c r="AY33" i="1" s="1"/>
  <c r="AL35" i="1"/>
  <c r="BE35" i="1" s="1"/>
  <c r="AO36" i="1"/>
  <c r="BH36" i="1" s="1"/>
  <c r="AM14" i="1"/>
  <c r="BF14" i="1" s="1"/>
  <c r="AM16" i="1"/>
  <c r="BF16" i="1" s="1"/>
  <c r="AM20" i="1"/>
  <c r="BF20" i="1" s="1"/>
  <c r="AM35" i="1"/>
  <c r="BF35" i="1" s="1"/>
  <c r="AO34" i="1"/>
  <c r="BH34" i="1" s="1"/>
  <c r="AC34" i="1" s="1"/>
  <c r="AF35" i="1"/>
  <c r="AY35" i="1" s="1"/>
  <c r="AO35" i="1"/>
  <c r="BH35" i="1" s="1"/>
  <c r="AC35" i="1" s="1"/>
  <c r="AO14" i="1"/>
  <c r="BH14" i="1" s="1"/>
  <c r="AO16" i="1"/>
  <c r="BH16" i="1" s="1"/>
  <c r="AO18" i="1"/>
  <c r="BH18" i="1" s="1"/>
  <c r="AO20" i="1"/>
  <c r="BH20" i="1" s="1"/>
  <c r="AQ36" i="1"/>
  <c r="BJ36" i="1" s="1"/>
  <c r="AD36" i="1" s="1"/>
  <c r="BQ33" i="1"/>
  <c r="AN33" i="1"/>
  <c r="BG33" i="1" s="1"/>
  <c r="BQ37" i="1"/>
  <c r="AN37" i="1"/>
  <c r="BG37" i="1" s="1"/>
  <c r="C30" i="1"/>
  <c r="AN30" i="1" s="1"/>
  <c r="BG30" i="1" s="1"/>
  <c r="BP13" i="1"/>
  <c r="C17" i="1"/>
  <c r="AN17" i="1" s="1"/>
  <c r="BG17" i="1" s="1"/>
  <c r="BJ17" i="1"/>
  <c r="BO21" i="1"/>
  <c r="BL26" i="1"/>
  <c r="C22" i="1"/>
  <c r="AN22" i="1" s="1"/>
  <c r="BG22" i="1" s="1"/>
  <c r="C18" i="1"/>
  <c r="AN18" i="1" s="1"/>
  <c r="BG18" i="1" s="1"/>
  <c r="C19" i="1"/>
  <c r="BQ19" i="1" s="1"/>
  <c r="AL25" i="1"/>
  <c r="BE25" i="1" s="1"/>
  <c r="AU17" i="1"/>
  <c r="BN17" i="1" s="1"/>
  <c r="BL28" i="1"/>
  <c r="BO12" i="1"/>
  <c r="BK16" i="1"/>
  <c r="C20" i="1"/>
  <c r="BQ20" i="1" s="1"/>
  <c r="AG19" i="1"/>
  <c r="AZ19" i="1" s="1"/>
  <c r="C27" i="1"/>
  <c r="BQ27" i="1" s="1"/>
  <c r="AC27" i="1" s="1"/>
  <c r="C23" i="1"/>
  <c r="BQ23" i="1" s="1"/>
  <c r="AC23" i="1" s="1"/>
  <c r="BP23" i="1"/>
  <c r="BM14" i="1"/>
  <c r="BK30" i="1"/>
  <c r="C12" i="1"/>
  <c r="AN12" i="1" s="1"/>
  <c r="BG12" i="1" s="1"/>
  <c r="BM18" i="1"/>
  <c r="AR31" i="1"/>
  <c r="BK31" i="1" s="1"/>
  <c r="AQ24" i="1"/>
  <c r="BJ24" i="1" s="1"/>
  <c r="AP27" i="1"/>
  <c r="BI27" i="1" s="1"/>
  <c r="AP21" i="1"/>
  <c r="BI21" i="1" s="1"/>
  <c r="AT17" i="1"/>
  <c r="BM17" i="1" s="1"/>
  <c r="BN21" i="1"/>
  <c r="AR13" i="1"/>
  <c r="BK13" i="1" s="1"/>
  <c r="C14" i="1"/>
  <c r="AN14" i="1" s="1"/>
  <c r="BG14" i="1" s="1"/>
  <c r="BK25" i="1"/>
  <c r="AK23" i="1"/>
  <c r="BD23" i="1" s="1"/>
  <c r="AW24" i="1"/>
  <c r="BP24" i="1" s="1"/>
  <c r="C11" i="1"/>
  <c r="AN11" i="1" s="1"/>
  <c r="BG11" i="1" s="1"/>
  <c r="AG11" i="1"/>
  <c r="AZ11" i="1" s="1"/>
  <c r="AM18" i="1"/>
  <c r="BF18" i="1" s="1"/>
  <c r="AK20" i="1"/>
  <c r="BD20" i="1" s="1"/>
  <c r="AM24" i="1"/>
  <c r="BF24" i="1" s="1"/>
  <c r="AK32" i="1"/>
  <c r="BD32" i="1" s="1"/>
  <c r="BK32" i="1"/>
  <c r="AP14" i="1"/>
  <c r="BI14" i="1" s="1"/>
  <c r="AP30" i="1"/>
  <c r="BI30" i="1" s="1"/>
  <c r="BP14" i="1"/>
  <c r="AW31" i="1"/>
  <c r="BP31" i="1" s="1"/>
  <c r="BK17" i="1"/>
  <c r="AT25" i="1"/>
  <c r="BM25" i="1" s="1"/>
  <c r="C25" i="1"/>
  <c r="BQ25" i="1" s="1"/>
  <c r="AC25" i="1" s="1"/>
  <c r="AP29" i="1"/>
  <c r="BI29" i="1" s="1"/>
  <c r="AL12" i="1"/>
  <c r="BE12" i="1" s="1"/>
  <c r="BK27" i="1"/>
  <c r="AP12" i="1"/>
  <c r="BI12" i="1" s="1"/>
  <c r="AP31" i="1"/>
  <c r="BI31" i="1" s="1"/>
  <c r="AV22" i="1"/>
  <c r="BO22" i="1" s="1"/>
  <c r="AS31" i="1"/>
  <c r="BL31" i="1" s="1"/>
  <c r="AK17" i="1"/>
  <c r="BD17" i="1" s="1"/>
  <c r="AM19" i="1"/>
  <c r="BF19" i="1" s="1"/>
  <c r="AM26" i="1"/>
  <c r="BF26" i="1" s="1"/>
  <c r="AP15" i="1"/>
  <c r="BI15" i="1" s="1"/>
  <c r="AQ29" i="1"/>
  <c r="BJ29" i="1" s="1"/>
  <c r="BO31" i="1"/>
  <c r="AL23" i="1"/>
  <c r="BE23" i="1" s="1"/>
  <c r="AM32" i="1"/>
  <c r="BF32" i="1" s="1"/>
  <c r="AP24" i="1"/>
  <c r="BI24" i="1" s="1"/>
  <c r="BO14" i="1"/>
  <c r="AL15" i="1"/>
  <c r="BE15" i="1" s="1"/>
  <c r="AK30" i="1"/>
  <c r="BD30" i="1" s="1"/>
  <c r="AP16" i="1"/>
  <c r="BI16" i="1" s="1"/>
  <c r="AQ18" i="1"/>
  <c r="BJ18" i="1" s="1"/>
  <c r="BN13" i="1"/>
  <c r="BP19" i="1"/>
  <c r="BM19" i="1"/>
  <c r="AK25" i="1"/>
  <c r="BD25" i="1" s="1"/>
  <c r="AK11" i="1"/>
  <c r="BD11" i="1" s="1"/>
  <c r="BM24" i="1"/>
  <c r="BL19" i="1"/>
  <c r="BO30" i="1"/>
  <c r="AL11" i="1"/>
  <c r="BE11" i="1" s="1"/>
  <c r="AK13" i="1"/>
  <c r="BD13" i="1" s="1"/>
  <c r="AL17" i="1"/>
  <c r="BE17" i="1" s="1"/>
  <c r="AP17" i="1"/>
  <c r="BI17" i="1" s="1"/>
  <c r="AP32" i="1"/>
  <c r="BI32" i="1" s="1"/>
  <c r="BN19" i="1"/>
  <c r="BM20" i="1"/>
  <c r="AP28" i="1"/>
  <c r="BI28" i="1" s="1"/>
  <c r="BN18" i="1"/>
  <c r="BO26" i="1"/>
  <c r="BP27" i="1"/>
  <c r="AE8" i="1"/>
  <c r="AL13" i="1"/>
  <c r="BE13" i="1" s="1"/>
  <c r="AL20" i="1"/>
  <c r="BE20" i="1" s="1"/>
  <c r="AL21" i="1"/>
  <c r="BE21" i="1" s="1"/>
  <c r="AK26" i="1"/>
  <c r="BD26" i="1" s="1"/>
  <c r="C29" i="1"/>
  <c r="AK24" i="1"/>
  <c r="BD24" i="1" s="1"/>
  <c r="AK12" i="1"/>
  <c r="BD12" i="1" s="1"/>
  <c r="BK23" i="1"/>
  <c r="AL22" i="1"/>
  <c r="BE22" i="1" s="1"/>
  <c r="AL26" i="1"/>
  <c r="BE26" i="1" s="1"/>
  <c r="AL27" i="1"/>
  <c r="BE27" i="1" s="1"/>
  <c r="AK29" i="1"/>
  <c r="BD29" i="1" s="1"/>
  <c r="BJ19" i="1"/>
  <c r="AP25" i="1"/>
  <c r="BI25" i="1" s="1"/>
  <c r="AK22" i="1"/>
  <c r="BD22" i="1" s="1"/>
  <c r="AL29" i="1"/>
  <c r="BE29" i="1" s="1"/>
  <c r="AP20" i="1"/>
  <c r="BI20" i="1" s="1"/>
  <c r="BP21" i="1"/>
  <c r="BL11" i="1"/>
  <c r="AK18" i="1"/>
  <c r="BD18" i="1" s="1"/>
  <c r="BN12" i="1"/>
  <c r="BP30" i="1"/>
  <c r="AP22" i="1"/>
  <c r="BI22" i="1" s="1"/>
  <c r="C32" i="1"/>
  <c r="BM27" i="1"/>
  <c r="C16" i="1"/>
  <c r="AO24" i="1"/>
  <c r="BH24" i="1" s="1"/>
  <c r="C26" i="1"/>
  <c r="AN26" i="1" s="1"/>
  <c r="BG26" i="1" s="1"/>
  <c r="AF25" i="1"/>
  <c r="AY25" i="1" s="1"/>
  <c r="AO32" i="1"/>
  <c r="BH32" i="1" s="1"/>
  <c r="AP13" i="1"/>
  <c r="BI13" i="1" s="1"/>
  <c r="AP23" i="1"/>
  <c r="BI23" i="1" s="1"/>
  <c r="BM15" i="1"/>
  <c r="AQ11" i="1"/>
  <c r="BJ11" i="1" s="1"/>
  <c r="AR12" i="1"/>
  <c r="BK12" i="1" s="1"/>
  <c r="AG24" i="1"/>
  <c r="AZ24" i="1" s="1"/>
  <c r="C24" i="1"/>
  <c r="AF31" i="1"/>
  <c r="AY31" i="1" s="1"/>
  <c r="C31" i="1"/>
  <c r="BP32" i="1"/>
  <c r="C15" i="1"/>
  <c r="AF15" i="1"/>
  <c r="AY15" i="1" s="1"/>
  <c r="AF32" i="1"/>
  <c r="AY32" i="1" s="1"/>
  <c r="AS15" i="1"/>
  <c r="BL15" i="1" s="1"/>
  <c r="AU23" i="1"/>
  <c r="BN23" i="1" s="1"/>
  <c r="BN24" i="1"/>
  <c r="AS32" i="1"/>
  <c r="BL32" i="1" s="1"/>
  <c r="AG26" i="1"/>
  <c r="AZ26" i="1" s="1"/>
  <c r="AF27" i="1"/>
  <c r="AY27" i="1" s="1"/>
  <c r="BM13" i="1"/>
  <c r="BP18" i="1"/>
  <c r="AV24" i="1"/>
  <c r="BO24" i="1" s="1"/>
  <c r="BL30" i="1"/>
  <c r="AF20" i="1"/>
  <c r="AY20" i="1" s="1"/>
  <c r="C21" i="1"/>
  <c r="AG21" i="1"/>
  <c r="AZ21" i="1" s="1"/>
  <c r="AF28" i="1"/>
  <c r="AY28" i="1" s="1"/>
  <c r="AP18" i="1"/>
  <c r="BI18" i="1" s="1"/>
  <c r="AU14" i="1"/>
  <c r="BN14" i="1" s="1"/>
  <c r="BP17" i="1"/>
  <c r="BO23" i="1"/>
  <c r="BO25" i="1"/>
  <c r="AF17" i="1"/>
  <c r="AY17" i="1" s="1"/>
  <c r="AG28" i="1"/>
  <c r="AZ28" i="1" s="1"/>
  <c r="C28" i="1"/>
  <c r="AP11" i="1"/>
  <c r="BI11" i="1" s="1"/>
  <c r="BM12" i="1"/>
  <c r="AV16" i="1"/>
  <c r="BO16" i="1" s="1"/>
  <c r="BO20" i="1"/>
  <c r="AF30" i="1"/>
  <c r="AY30" i="1" s="1"/>
  <c r="AF14" i="1"/>
  <c r="AY14" i="1" s="1"/>
  <c r="AF18" i="1"/>
  <c r="AY18" i="1" s="1"/>
  <c r="AF16" i="1"/>
  <c r="AY16" i="1" s="1"/>
  <c r="AF11" i="1"/>
  <c r="AY11" i="1" s="1"/>
  <c r="AF24" i="1"/>
  <c r="AY24" i="1" s="1"/>
  <c r="AF22" i="1"/>
  <c r="AY22" i="1" s="1"/>
  <c r="AF23" i="1"/>
  <c r="AY23" i="1" s="1"/>
  <c r="AP26" i="1"/>
  <c r="BI26" i="1" s="1"/>
  <c r="AF21" i="1"/>
  <c r="AY21" i="1" s="1"/>
  <c r="AF29" i="1"/>
  <c r="AY29" i="1" s="1"/>
  <c r="BP15" i="1"/>
  <c r="BP16" i="1"/>
  <c r="BL18" i="1"/>
  <c r="BL23" i="1"/>
  <c r="BL29" i="1"/>
  <c r="AF12" i="1"/>
  <c r="AY12" i="1" s="1"/>
  <c r="AQ32" i="1"/>
  <c r="BJ32" i="1" s="1"/>
  <c r="BL17" i="1"/>
  <c r="BM26" i="1"/>
  <c r="BM30" i="1"/>
  <c r="AF13" i="1"/>
  <c r="AY13" i="1" s="1"/>
  <c r="C13" i="1"/>
  <c r="BK15" i="1"/>
  <c r="AF19" i="1"/>
  <c r="AY19" i="1" s="1"/>
  <c r="AL24" i="1"/>
  <c r="BE24" i="1" s="1"/>
  <c r="AL16" i="1"/>
  <c r="BE16" i="1" s="1"/>
  <c r="AL14" i="1"/>
  <c r="BE14" i="1" s="1"/>
  <c r="AL32" i="1"/>
  <c r="BE32" i="1" s="1"/>
  <c r="AL30" i="1"/>
  <c r="BE30" i="1" s="1"/>
  <c r="AL18" i="1"/>
  <c r="BE18" i="1" s="1"/>
  <c r="BL13" i="1"/>
  <c r="AU29" i="1"/>
  <c r="BN29" i="1" s="1"/>
  <c r="BL20" i="1"/>
  <c r="BL21" i="1"/>
  <c r="BP22" i="1"/>
  <c r="AL28" i="1"/>
  <c r="BE28" i="1" s="1"/>
  <c r="AK19" i="1"/>
  <c r="BD19" i="1" s="1"/>
  <c r="AK14" i="1"/>
  <c r="BD14" i="1" s="1"/>
  <c r="AK21" i="1"/>
  <c r="BD21" i="1" s="1"/>
  <c r="AK28" i="1"/>
  <c r="BD28" i="1" s="1"/>
  <c r="AK31" i="1"/>
  <c r="BD31" i="1" s="1"/>
  <c r="AO26" i="1"/>
  <c r="BH26" i="1" s="1"/>
  <c r="AO17" i="1"/>
  <c r="BH17" i="1" s="1"/>
  <c r="AO21" i="1"/>
  <c r="BH21" i="1" s="1"/>
  <c r="AO15" i="1"/>
  <c r="BH15" i="1" s="1"/>
  <c r="AO29" i="1"/>
  <c r="BH29" i="1" s="1"/>
  <c r="AQ27" i="1"/>
  <c r="BJ27" i="1" s="1"/>
  <c r="BO18" i="1"/>
  <c r="BM22" i="1"/>
  <c r="AF26" i="1"/>
  <c r="AY26" i="1" s="1"/>
  <c r="AV13" i="1"/>
  <c r="BO13" i="1" s="1"/>
  <c r="AU16" i="1"/>
  <c r="BN16" i="1" s="1"/>
  <c r="BK24" i="1"/>
  <c r="BN15" i="1"/>
  <c r="BM21" i="1"/>
  <c r="BP25" i="1"/>
  <c r="BN26" i="1"/>
  <c r="BM29" i="1"/>
  <c r="BP29" i="1"/>
  <c r="BN30" i="1"/>
  <c r="BM31" i="1"/>
  <c r="BO32" i="1"/>
  <c r="A253" i="3"/>
  <c r="A231" i="3"/>
  <c r="A176" i="3"/>
  <c r="A88" i="3"/>
  <c r="A220" i="3"/>
  <c r="A22" i="3"/>
  <c r="A33" i="3"/>
  <c r="A99" i="3"/>
  <c r="A55" i="3"/>
  <c r="A143" i="3"/>
  <c r="A77" i="3"/>
  <c r="A275" i="3"/>
  <c r="A132" i="3"/>
  <c r="A297" i="3"/>
  <c r="A110" i="3"/>
  <c r="A286" i="3"/>
  <c r="A264" i="3"/>
  <c r="A165" i="3"/>
  <c r="A198" i="3"/>
  <c r="A121" i="3"/>
  <c r="A11" i="3"/>
  <c r="A242" i="3"/>
  <c r="A66" i="3"/>
  <c r="A209" i="3"/>
  <c r="A187" i="3"/>
  <c r="A44" i="3"/>
  <c r="AB33" i="1" l="1"/>
  <c r="AD40" i="1"/>
  <c r="AA40" i="1"/>
  <c r="AC33" i="1"/>
  <c r="AA39" i="1"/>
  <c r="A61" i="3"/>
  <c r="AD39" i="1"/>
  <c r="AB39" i="1"/>
  <c r="B62" i="3"/>
  <c r="A51" i="3"/>
  <c r="AC37" i="1"/>
  <c r="Z18" i="1"/>
  <c r="AA27" i="1"/>
  <c r="AD33" i="1"/>
  <c r="AA16" i="1"/>
  <c r="A68" i="3" s="1"/>
  <c r="AC19" i="1"/>
  <c r="AA36" i="1"/>
  <c r="AB34" i="1"/>
  <c r="AC20" i="1"/>
  <c r="AA33" i="1"/>
  <c r="AA35" i="1"/>
  <c r="AB30" i="1"/>
  <c r="AD37" i="1"/>
  <c r="AA15" i="1"/>
  <c r="A57" i="3" s="1"/>
  <c r="AC36" i="1"/>
  <c r="BQ30" i="1"/>
  <c r="AC30" i="1" s="1"/>
  <c r="AB35" i="1"/>
  <c r="AB37" i="1"/>
  <c r="AN20" i="1"/>
  <c r="BG20" i="1" s="1"/>
  <c r="AB20" i="1" s="1"/>
  <c r="AB17" i="1"/>
  <c r="BQ17" i="1"/>
  <c r="AC17" i="1" s="1"/>
  <c r="BQ18" i="1"/>
  <c r="AC18" i="1" s="1"/>
  <c r="BQ22" i="1"/>
  <c r="AC22" i="1" s="1"/>
  <c r="AA20" i="1"/>
  <c r="BQ12" i="1"/>
  <c r="AC12" i="1" s="1"/>
  <c r="A26" i="3" s="1"/>
  <c r="AA25" i="1"/>
  <c r="AN27" i="1"/>
  <c r="BG27" i="1" s="1"/>
  <c r="AB27" i="1" s="1"/>
  <c r="AN19" i="1"/>
  <c r="BG19" i="1" s="1"/>
  <c r="AB19" i="1" s="1"/>
  <c r="AB12" i="1"/>
  <c r="A25" i="3" s="1"/>
  <c r="AA13" i="1"/>
  <c r="A35" i="3" s="1"/>
  <c r="AA30" i="1"/>
  <c r="AD19" i="1"/>
  <c r="AD20" i="1"/>
  <c r="BQ26" i="1"/>
  <c r="AC26" i="1" s="1"/>
  <c r="AB26" i="1"/>
  <c r="BQ11" i="1"/>
  <c r="AC11" i="1" s="1"/>
  <c r="A15" i="3" s="1"/>
  <c r="AA23" i="1"/>
  <c r="AN23" i="1"/>
  <c r="BG23" i="1" s="1"/>
  <c r="AB23" i="1" s="1"/>
  <c r="AD31" i="1"/>
  <c r="AA32" i="1"/>
  <c r="AB18" i="1"/>
  <c r="AN25" i="1"/>
  <c r="BG25" i="1" s="1"/>
  <c r="AB25" i="1" s="1"/>
  <c r="AA24" i="1"/>
  <c r="AB22" i="1"/>
  <c r="AD14" i="1"/>
  <c r="A49" i="3" s="1"/>
  <c r="BQ14" i="1"/>
  <c r="AC14" i="1" s="1"/>
  <c r="A48" i="3" s="1"/>
  <c r="AD12" i="1"/>
  <c r="A27" i="3" s="1"/>
  <c r="AA29" i="1"/>
  <c r="AA17" i="1"/>
  <c r="AD22" i="1"/>
  <c r="AD30" i="1"/>
  <c r="AA11" i="1"/>
  <c r="A13" i="3" s="1"/>
  <c r="AN32" i="1"/>
  <c r="BG32" i="1" s="1"/>
  <c r="AB32" i="1" s="1"/>
  <c r="BQ32" i="1"/>
  <c r="AC32" i="1" s="1"/>
  <c r="AD11" i="1"/>
  <c r="A16" i="3" s="1"/>
  <c r="AD29" i="1"/>
  <c r="AA18" i="1"/>
  <c r="AD27" i="1"/>
  <c r="AA31" i="1"/>
  <c r="AN29" i="1"/>
  <c r="BG29" i="1" s="1"/>
  <c r="AB29" i="1" s="1"/>
  <c r="BQ29" i="1"/>
  <c r="AC29" i="1" s="1"/>
  <c r="BQ16" i="1"/>
  <c r="AC16" i="1" s="1"/>
  <c r="A70" i="3" s="1"/>
  <c r="AN16" i="1"/>
  <c r="BG16" i="1" s="1"/>
  <c r="AB16" i="1" s="1"/>
  <c r="A69" i="3" s="1"/>
  <c r="AD21" i="1"/>
  <c r="AD28" i="1"/>
  <c r="AA12" i="1"/>
  <c r="A24" i="3" s="1"/>
  <c r="AA22" i="1"/>
  <c r="AB11" i="1"/>
  <c r="A14" i="3" s="1"/>
  <c r="AD32" i="1"/>
  <c r="AD16" i="1"/>
  <c r="A71" i="3" s="1"/>
  <c r="AD26" i="1"/>
  <c r="AD18" i="1"/>
  <c r="A4" i="1"/>
  <c r="A4" i="3" s="1"/>
  <c r="B4" i="3"/>
  <c r="BQ15" i="1"/>
  <c r="AC15" i="1" s="1"/>
  <c r="A59" i="3" s="1"/>
  <c r="AN15" i="1"/>
  <c r="BG15" i="1" s="1"/>
  <c r="AB15" i="1" s="1"/>
  <c r="A58" i="3" s="1"/>
  <c r="AA26" i="1"/>
  <c r="BQ13" i="1"/>
  <c r="AC13" i="1" s="1"/>
  <c r="A37" i="3" s="1"/>
  <c r="AN13" i="1"/>
  <c r="BG13" i="1" s="1"/>
  <c r="AB13" i="1" s="1"/>
  <c r="A36" i="3" s="1"/>
  <c r="AD15" i="1"/>
  <c r="A60" i="3" s="1"/>
  <c r="AA14" i="1"/>
  <c r="A46" i="3" s="1"/>
  <c r="AD25" i="1"/>
  <c r="AA28" i="1"/>
  <c r="AA19" i="1"/>
  <c r="AD17" i="1"/>
  <c r="AD23" i="1"/>
  <c r="AB14" i="1"/>
  <c r="A47" i="3" s="1"/>
  <c r="AA21" i="1"/>
  <c r="BQ24" i="1"/>
  <c r="AC24" i="1" s="1"/>
  <c r="AN24" i="1"/>
  <c r="BG24" i="1" s="1"/>
  <c r="AB24" i="1" s="1"/>
  <c r="AD13" i="1"/>
  <c r="A38" i="3" s="1"/>
  <c r="AD24" i="1"/>
  <c r="AN28" i="1"/>
  <c r="BG28" i="1" s="1"/>
  <c r="AB28" i="1" s="1"/>
  <c r="BQ28" i="1"/>
  <c r="AC28" i="1" s="1"/>
  <c r="BQ21" i="1"/>
  <c r="AC21" i="1" s="1"/>
  <c r="AN21" i="1"/>
  <c r="BG21" i="1" s="1"/>
  <c r="AB21" i="1" s="1"/>
  <c r="AN31" i="1"/>
  <c r="BG31" i="1" s="1"/>
  <c r="AB31" i="1" s="1"/>
  <c r="BQ31" i="1"/>
  <c r="AC31" i="1" s="1"/>
  <c r="A62" i="3" l="1"/>
  <c r="B73" i="3"/>
  <c r="A80" i="3" s="1"/>
  <c r="A64" i="3"/>
  <c r="A72" i="3"/>
  <c r="A81" i="3" l="1"/>
  <c r="A79" i="3"/>
  <c r="A73" i="3"/>
  <c r="B84" i="3"/>
  <c r="A75" i="3"/>
  <c r="A83" i="3"/>
  <c r="A82" i="3"/>
  <c r="B95" i="3" l="1"/>
  <c r="A84" i="3"/>
  <c r="A93" i="3"/>
  <c r="A92" i="3"/>
  <c r="A90" i="3"/>
  <c r="A86" i="3"/>
  <c r="A94" i="3"/>
  <c r="A91" i="3"/>
  <c r="B106" i="3" l="1"/>
  <c r="A95" i="3"/>
  <c r="A105" i="3"/>
  <c r="A104" i="3"/>
  <c r="A97" i="3"/>
  <c r="A103" i="3"/>
  <c r="A102" i="3"/>
  <c r="A101" i="3"/>
  <c r="A106" i="3" l="1"/>
  <c r="B117" i="3"/>
  <c r="A108" i="3"/>
  <c r="A113" i="3"/>
  <c r="A114" i="3"/>
  <c r="A116" i="3"/>
  <c r="A115" i="3"/>
  <c r="A112" i="3"/>
  <c r="B128" i="3" l="1"/>
  <c r="A117" i="3"/>
  <c r="A119" i="3"/>
  <c r="A125" i="3"/>
  <c r="A124" i="3"/>
  <c r="A126" i="3"/>
  <c r="A127" i="3"/>
  <c r="A123" i="3"/>
  <c r="B139" i="3" l="1"/>
  <c r="A128" i="3"/>
  <c r="A137" i="3"/>
  <c r="A136" i="3"/>
  <c r="A138" i="3"/>
  <c r="A134" i="3"/>
  <c r="A130" i="3"/>
  <c r="A135" i="3"/>
  <c r="B150" i="3" l="1"/>
  <c r="A139" i="3"/>
  <c r="A146" i="3"/>
  <c r="A147" i="3"/>
  <c r="A145" i="3"/>
  <c r="A148" i="3"/>
  <c r="A141" i="3"/>
  <c r="A149" i="3"/>
  <c r="A150" i="3" l="1"/>
  <c r="B161" i="3"/>
  <c r="A156" i="3"/>
  <c r="A152" i="3"/>
  <c r="A160" i="3"/>
  <c r="A157" i="3"/>
  <c r="A159" i="3"/>
  <c r="A158" i="3"/>
  <c r="B172" i="3" l="1"/>
  <c r="A161" i="3"/>
  <c r="A171" i="3"/>
  <c r="A167" i="3"/>
  <c r="A168" i="3"/>
  <c r="A170" i="3"/>
  <c r="A169" i="3"/>
  <c r="A163" i="3"/>
  <c r="B183" i="3" l="1"/>
  <c r="A172" i="3"/>
  <c r="A178" i="3"/>
  <c r="A174" i="3"/>
  <c r="A182" i="3"/>
  <c r="A180" i="3"/>
  <c r="A179" i="3"/>
  <c r="A181" i="3"/>
  <c r="B194" i="3" l="1"/>
  <c r="A183" i="3"/>
  <c r="A192" i="3"/>
  <c r="A191" i="3"/>
  <c r="A190" i="3"/>
  <c r="A193" i="3"/>
  <c r="A189" i="3"/>
  <c r="A185" i="3"/>
  <c r="B205" i="3" l="1"/>
  <c r="A194" i="3"/>
  <c r="A201" i="3"/>
  <c r="A202" i="3"/>
  <c r="A200" i="3"/>
  <c r="A204" i="3"/>
  <c r="A196" i="3"/>
  <c r="A203" i="3"/>
  <c r="B216" i="3" l="1"/>
  <c r="A205" i="3"/>
  <c r="A213" i="3"/>
  <c r="A207" i="3"/>
  <c r="A212" i="3"/>
  <c r="A214" i="3"/>
  <c r="A215" i="3"/>
  <c r="A211" i="3"/>
  <c r="A216" i="3" l="1"/>
  <c r="B227" i="3"/>
  <c r="A226" i="3"/>
  <c r="A225" i="3"/>
  <c r="A222" i="3"/>
  <c r="A224" i="3"/>
  <c r="A223" i="3"/>
  <c r="A218" i="3"/>
  <c r="A227" i="3" l="1"/>
  <c r="B238" i="3"/>
  <c r="A235" i="3"/>
  <c r="A229" i="3"/>
  <c r="A233" i="3"/>
  <c r="A236" i="3"/>
  <c r="A234" i="3"/>
  <c r="A237" i="3"/>
  <c r="B249" i="3" l="1"/>
  <c r="A238" i="3"/>
  <c r="A245" i="3"/>
  <c r="A240" i="3"/>
  <c r="A248" i="3"/>
  <c r="A244" i="3"/>
  <c r="A247" i="3"/>
  <c r="A246" i="3"/>
  <c r="B260" i="3" l="1"/>
  <c r="A249" i="3"/>
  <c r="A258" i="3"/>
  <c r="A256" i="3"/>
  <c r="A251" i="3"/>
  <c r="A259" i="3"/>
  <c r="A255" i="3"/>
  <c r="A257" i="3"/>
  <c r="A260" i="3" l="1"/>
  <c r="B271" i="3"/>
  <c r="A269" i="3"/>
  <c r="A267" i="3"/>
  <c r="A266" i="3"/>
  <c r="A268" i="3"/>
  <c r="A262" i="3"/>
  <c r="A270" i="3"/>
  <c r="A271" i="3" l="1"/>
  <c r="B282" i="3"/>
  <c r="A273" i="3"/>
  <c r="A279" i="3"/>
  <c r="A278" i="3"/>
  <c r="A277" i="3"/>
  <c r="A281" i="3"/>
  <c r="A280" i="3"/>
  <c r="B293" i="3" l="1"/>
  <c r="A282" i="3"/>
  <c r="A292" i="3"/>
  <c r="A291" i="3"/>
  <c r="A290" i="3"/>
  <c r="A288" i="3"/>
  <c r="A284" i="3"/>
  <c r="A289" i="3"/>
  <c r="B304" i="3" l="1"/>
  <c r="A293" i="3"/>
  <c r="A301" i="3"/>
  <c r="A302" i="3"/>
  <c r="A303" i="3"/>
  <c r="A295" i="3"/>
  <c r="A299" i="3"/>
  <c r="A300" i="3"/>
  <c r="A304" i="3" l="1"/>
  <c r="B315" i="3"/>
  <c r="A311" i="3"/>
  <c r="A310" i="3"/>
  <c r="A306" i="3"/>
  <c r="A312" i="3"/>
  <c r="A313" i="3"/>
  <c r="A314" i="3"/>
  <c r="B326" i="3" l="1"/>
  <c r="A315" i="3"/>
  <c r="A323" i="3"/>
  <c r="A322" i="3"/>
  <c r="A324" i="3"/>
  <c r="A317" i="3"/>
  <c r="A325" i="3"/>
  <c r="A321" i="3"/>
  <c r="A326" i="3" l="1"/>
  <c r="A332" i="3"/>
  <c r="A334" i="3"/>
  <c r="A328" i="3"/>
  <c r="A335" i="3"/>
  <c r="A333" i="3"/>
  <c r="A336" i="3"/>
</calcChain>
</file>

<file path=xl/sharedStrings.xml><?xml version="1.0" encoding="utf-8"?>
<sst xmlns="http://schemas.openxmlformats.org/spreadsheetml/2006/main" count="710" uniqueCount="321">
  <si>
    <t>材料名</t>
    <rPh sb="0" eb="2">
      <t>ザイリョウ</t>
    </rPh>
    <rPh sb="2" eb="3">
      <t>メイ</t>
    </rPh>
    <phoneticPr fontId="3"/>
  </si>
  <si>
    <t>土質区分</t>
    <rPh sb="0" eb="2">
      <t>ドシツ</t>
    </rPh>
    <rPh sb="2" eb="4">
      <t>クブン</t>
    </rPh>
    <phoneticPr fontId="3"/>
  </si>
  <si>
    <t>質量密度</t>
    <rPh sb="0" eb="2">
      <t>シツリョウ</t>
    </rPh>
    <rPh sb="2" eb="4">
      <t>ミツド</t>
    </rPh>
    <phoneticPr fontId="3"/>
  </si>
  <si>
    <t>間隙率</t>
    <rPh sb="0" eb="2">
      <t>カンゲキ</t>
    </rPh>
    <rPh sb="2" eb="3">
      <t>リツ</t>
    </rPh>
    <phoneticPr fontId="3"/>
  </si>
  <si>
    <t>粘着力</t>
    <rPh sb="0" eb="3">
      <t>ネンチャクリョク</t>
    </rPh>
    <phoneticPr fontId="3"/>
  </si>
  <si>
    <t>液状化パラメータ</t>
    <rPh sb="0" eb="3">
      <t>エキジョウカ</t>
    </rPh>
    <phoneticPr fontId="3"/>
  </si>
  <si>
    <t xml:space="preserve">    4    9 埋土###埋土</t>
  </si>
  <si>
    <t>#--- SIGM0--------GO-------PMG-------RK0-------PMK-------POi------- AA------  BB</t>
  </si>
  <si>
    <t xml:space="preserve">        ①        ②        ③        ④        ⑤        ⑥        ⑦        ⑧</t>
  </si>
  <si>
    <t xml:space="preserve">        988.449e+004       0.52.203e+005       0.5      0.33     0.001         0</t>
  </si>
  <si>
    <t>#------RHO------- PN-------WKF-----WIDTH--- L-JOIN---LR--IAB-------FAB-IUST-KILL</t>
  </si>
  <si>
    <r>
      <t xml:space="preserve">        ⑨        ⑩        ⑪        </t>
    </r>
    <r>
      <rPr>
        <sz val="10"/>
        <color indexed="11"/>
        <rFont val="ＭＳ 明朝"/>
        <family val="1"/>
        <charset val="128"/>
      </rPr>
      <t>⑫</t>
    </r>
    <r>
      <rPr>
        <sz val="10"/>
        <color indexed="10"/>
        <rFont val="ＭＳ 明朝"/>
        <family val="1"/>
        <charset val="128"/>
      </rPr>
      <t xml:space="preserve">   ⑬   ⑭   ⑮   </t>
    </r>
    <r>
      <rPr>
        <sz val="10"/>
        <color indexed="11"/>
        <rFont val="ＭＳ 明朝"/>
        <family val="1"/>
        <charset val="128"/>
      </rPr>
      <t>⑯</t>
    </r>
    <r>
      <rPr>
        <sz val="10"/>
        <color indexed="10"/>
        <rFont val="ＭＳ 明朝"/>
        <family val="1"/>
        <charset val="128"/>
      </rPr>
      <t xml:space="preserve">        </t>
    </r>
    <r>
      <rPr>
        <sz val="10"/>
        <color indexed="11"/>
        <rFont val="ＭＳ 明朝"/>
        <family val="1"/>
        <charset val="128"/>
      </rPr>
      <t>⑰</t>
    </r>
    <r>
      <rPr>
        <sz val="10"/>
        <color indexed="10"/>
        <rFont val="ＭＳ 明朝"/>
        <family val="1"/>
        <charset val="128"/>
      </rPr>
      <t xml:space="preserve">   </t>
    </r>
    <r>
      <rPr>
        <sz val="10"/>
        <color indexed="11"/>
        <rFont val="ＭＳ 明朝"/>
        <family val="1"/>
        <charset val="128"/>
      </rPr>
      <t>⑱</t>
    </r>
    <r>
      <rPr>
        <sz val="10"/>
        <color indexed="10"/>
        <rFont val="ＭＳ 明朝"/>
        <family val="1"/>
        <charset val="128"/>
      </rPr>
      <t xml:space="preserve">   </t>
    </r>
    <r>
      <rPr>
        <sz val="10"/>
        <color indexed="11"/>
        <rFont val="ＭＳ 明朝"/>
        <family val="1"/>
        <charset val="128"/>
      </rPr>
      <t>⑲</t>
    </r>
    <phoneticPr fontId="9"/>
  </si>
  <si>
    <t xml:space="preserve">         2    0.4500  2.2e+006    0.0000    2    0    1    0    0.0000    0    0</t>
  </si>
  <si>
    <t>#-----HMAX-IS12-ITAU------TAU1------DTAU-NEXT-IRYL----ALPHAE-----BETAE-NSPR4-IGKSW</t>
  </si>
  <si>
    <r>
      <t xml:space="preserve">        ①   </t>
    </r>
    <r>
      <rPr>
        <sz val="10"/>
        <color indexed="11"/>
        <rFont val="ＭＳ 明朝"/>
        <family val="1"/>
        <charset val="128"/>
      </rPr>
      <t>②   ③</t>
    </r>
    <r>
      <rPr>
        <sz val="10"/>
        <color indexed="12"/>
        <rFont val="ＭＳ 明朝"/>
        <family val="1"/>
        <charset val="128"/>
      </rPr>
      <t xml:space="preserve">        </t>
    </r>
    <r>
      <rPr>
        <sz val="10"/>
        <color indexed="11"/>
        <rFont val="ＭＳ 明朝"/>
        <family val="1"/>
        <charset val="128"/>
      </rPr>
      <t>④        ⑤</t>
    </r>
    <r>
      <rPr>
        <sz val="10"/>
        <color indexed="12"/>
        <rFont val="ＭＳ 明朝"/>
        <family val="1"/>
        <charset val="128"/>
      </rPr>
      <t xml:space="preserve">   ⑥   </t>
    </r>
    <r>
      <rPr>
        <sz val="10"/>
        <color indexed="11"/>
        <rFont val="ＭＳ 明朝"/>
        <family val="1"/>
        <charset val="128"/>
      </rPr>
      <t>⑦</t>
    </r>
    <r>
      <rPr>
        <sz val="10"/>
        <color indexed="12"/>
        <rFont val="ＭＳ 明朝"/>
        <family val="1"/>
        <charset val="128"/>
      </rPr>
      <t xml:space="preserve">        </t>
    </r>
    <r>
      <rPr>
        <sz val="10"/>
        <color indexed="11"/>
        <rFont val="ＭＳ 明朝"/>
        <family val="1"/>
        <charset val="128"/>
      </rPr>
      <t>⑧</t>
    </r>
    <r>
      <rPr>
        <sz val="10"/>
        <color indexed="12"/>
        <rFont val="ＭＳ 明朝"/>
        <family val="1"/>
        <charset val="128"/>
      </rPr>
      <t xml:space="preserve">        </t>
    </r>
    <r>
      <rPr>
        <sz val="10"/>
        <color indexed="11"/>
        <rFont val="ＭＳ 明朝"/>
        <family val="1"/>
        <charset val="128"/>
      </rPr>
      <t>⑨</t>
    </r>
    <r>
      <rPr>
        <sz val="10"/>
        <color indexed="12"/>
        <rFont val="ＭＳ 明朝"/>
        <family val="1"/>
        <charset val="128"/>
      </rPr>
      <t xml:space="preserve">    </t>
    </r>
    <r>
      <rPr>
        <sz val="10"/>
        <color indexed="11"/>
        <rFont val="ＭＳ 明朝"/>
        <family val="1"/>
        <charset val="128"/>
      </rPr>
      <t>⑩</t>
    </r>
    <r>
      <rPr>
        <sz val="10"/>
        <color indexed="12"/>
        <rFont val="ＭＳ 明朝"/>
        <family val="1"/>
        <charset val="128"/>
      </rPr>
      <t xml:space="preserve">  ⑪</t>
    </r>
    <phoneticPr fontId="9"/>
  </si>
  <si>
    <t xml:space="preserve">    0.2400    0    8   0.01000     3.162    1    0    0.0000    0.0000    6    0</t>
  </si>
  <si>
    <t>#------COH------PHIF------PHIP--------S1--------W1--------P1--------P2--------C1</t>
  </si>
  <si>
    <t xml:space="preserve">        ⑫        ⑬        ⑭        ⑮        ⑯        ⑰        ⑱        ⑲</t>
  </si>
  <si>
    <t xml:space="preserve">         0     39.67        28     0.005     3.691       0.5     1.011     2.098</t>
  </si>
  <si>
    <t>#ITMP-ITER------STOL-----PHIP2#########################-------SUS</t>
  </si>
  <si>
    <t xml:space="preserve">   ①   ②        ③                                           ④</t>
  </si>
  <si>
    <t xml:space="preserve">    2    2    1e-005                                            0</t>
  </si>
  <si>
    <r>
      <t>緑文字</t>
    </r>
    <r>
      <rPr>
        <sz val="11"/>
        <color theme="1"/>
        <rFont val="ＭＳ Ｐゴシック"/>
        <family val="3"/>
        <charset val="128"/>
        <scheme val="minor"/>
      </rPr>
      <t>：固定もしくはデフォルト値</t>
    </r>
    <rPh sb="0" eb="1">
      <t>ミドリ</t>
    </rPh>
    <rPh sb="1" eb="3">
      <t>モジ</t>
    </rPh>
    <rPh sb="4" eb="6">
      <t>コテイ</t>
    </rPh>
    <rPh sb="15" eb="16">
      <t>チ</t>
    </rPh>
    <phoneticPr fontId="9"/>
  </si>
  <si>
    <t>入力値</t>
    <rPh sb="0" eb="2">
      <t>ニュウリョク</t>
    </rPh>
    <rPh sb="2" eb="3">
      <t>チ</t>
    </rPh>
    <phoneticPr fontId="9"/>
  </si>
  <si>
    <t>SIGM0</t>
    <phoneticPr fontId="9"/>
  </si>
  <si>
    <r>
      <t>G</t>
    </r>
    <r>
      <rPr>
        <sz val="11"/>
        <color theme="1"/>
        <rFont val="ＭＳ Ｐゴシック"/>
        <family val="3"/>
        <charset val="128"/>
        <scheme val="minor"/>
      </rPr>
      <t>O</t>
    </r>
    <phoneticPr fontId="9"/>
  </si>
  <si>
    <r>
      <t>P</t>
    </r>
    <r>
      <rPr>
        <sz val="11"/>
        <color theme="1"/>
        <rFont val="ＭＳ Ｐゴシック"/>
        <family val="3"/>
        <charset val="128"/>
        <scheme val="minor"/>
      </rPr>
      <t>MG</t>
    </r>
    <phoneticPr fontId="9"/>
  </si>
  <si>
    <r>
      <t>R</t>
    </r>
    <r>
      <rPr>
        <sz val="11"/>
        <color theme="1"/>
        <rFont val="ＭＳ Ｐゴシック"/>
        <family val="3"/>
        <charset val="128"/>
        <scheme val="minor"/>
      </rPr>
      <t>K0</t>
    </r>
    <phoneticPr fontId="9"/>
  </si>
  <si>
    <r>
      <t>P</t>
    </r>
    <r>
      <rPr>
        <sz val="11"/>
        <color theme="1"/>
        <rFont val="ＭＳ Ｐゴシック"/>
        <family val="3"/>
        <charset val="128"/>
        <scheme val="minor"/>
      </rPr>
      <t>MK</t>
    </r>
    <phoneticPr fontId="9"/>
  </si>
  <si>
    <r>
      <t>P</t>
    </r>
    <r>
      <rPr>
        <sz val="11"/>
        <color theme="1"/>
        <rFont val="ＭＳ Ｐゴシック"/>
        <family val="3"/>
        <charset val="128"/>
        <scheme val="minor"/>
      </rPr>
      <t>oi</t>
    </r>
    <phoneticPr fontId="9"/>
  </si>
  <si>
    <r>
      <t>A</t>
    </r>
    <r>
      <rPr>
        <sz val="11"/>
        <color theme="1"/>
        <rFont val="ＭＳ Ｐゴシック"/>
        <family val="3"/>
        <charset val="128"/>
        <scheme val="minor"/>
      </rPr>
      <t>A</t>
    </r>
    <phoneticPr fontId="9"/>
  </si>
  <si>
    <r>
      <t>B</t>
    </r>
    <r>
      <rPr>
        <sz val="11"/>
        <color theme="1"/>
        <rFont val="ＭＳ Ｐゴシック"/>
        <family val="3"/>
        <charset val="128"/>
        <scheme val="minor"/>
      </rPr>
      <t>B</t>
    </r>
    <phoneticPr fontId="9"/>
  </si>
  <si>
    <t>RHO</t>
    <phoneticPr fontId="9"/>
  </si>
  <si>
    <t>PN</t>
    <phoneticPr fontId="9"/>
  </si>
  <si>
    <t>WKF</t>
    <phoneticPr fontId="9"/>
  </si>
  <si>
    <t>WIDTH</t>
    <phoneticPr fontId="9"/>
  </si>
  <si>
    <t>L</t>
    <phoneticPr fontId="9"/>
  </si>
  <si>
    <t>JOIN</t>
    <phoneticPr fontId="9"/>
  </si>
  <si>
    <t>LR</t>
    <phoneticPr fontId="9"/>
  </si>
  <si>
    <t>IAB</t>
    <phoneticPr fontId="9"/>
  </si>
  <si>
    <t>FAB</t>
    <phoneticPr fontId="9"/>
  </si>
  <si>
    <t>IUST</t>
    <phoneticPr fontId="9"/>
  </si>
  <si>
    <t>KILL</t>
    <phoneticPr fontId="9"/>
  </si>
  <si>
    <t>HMAX</t>
    <phoneticPr fontId="9"/>
  </si>
  <si>
    <t>IS12</t>
    <phoneticPr fontId="9"/>
  </si>
  <si>
    <t>ITAU</t>
    <phoneticPr fontId="9"/>
  </si>
  <si>
    <t>TAU1</t>
    <phoneticPr fontId="9"/>
  </si>
  <si>
    <t>DTAU</t>
    <phoneticPr fontId="9"/>
  </si>
  <si>
    <t>NEXT</t>
    <phoneticPr fontId="9"/>
  </si>
  <si>
    <t>IRYL</t>
    <phoneticPr fontId="9"/>
  </si>
  <si>
    <t>ALPHAE</t>
    <phoneticPr fontId="9"/>
  </si>
  <si>
    <t>BETAE</t>
    <phoneticPr fontId="9"/>
  </si>
  <si>
    <t>NSPR4</t>
    <phoneticPr fontId="9"/>
  </si>
  <si>
    <t>IGKSW</t>
    <phoneticPr fontId="9"/>
  </si>
  <si>
    <t>COH</t>
    <phoneticPr fontId="9"/>
  </si>
  <si>
    <t>PHIF</t>
    <phoneticPr fontId="9"/>
  </si>
  <si>
    <t>PHIP</t>
    <phoneticPr fontId="9"/>
  </si>
  <si>
    <t>S1</t>
    <phoneticPr fontId="9"/>
  </si>
  <si>
    <t>W1</t>
    <phoneticPr fontId="9"/>
  </si>
  <si>
    <t>P1</t>
    <phoneticPr fontId="9"/>
  </si>
  <si>
    <t>P2</t>
    <phoneticPr fontId="9"/>
  </si>
  <si>
    <t>C1</t>
    <phoneticPr fontId="9"/>
  </si>
  <si>
    <t>ITMP</t>
    <phoneticPr fontId="9"/>
  </si>
  <si>
    <t>ITER</t>
    <phoneticPr fontId="9"/>
  </si>
  <si>
    <t>STOL</t>
    <phoneticPr fontId="9"/>
  </si>
  <si>
    <t>PHIP2</t>
    <phoneticPr fontId="9"/>
  </si>
  <si>
    <t>SUS</t>
    <phoneticPr fontId="9"/>
  </si>
  <si>
    <t>桁数</t>
    <rPh sb="0" eb="2">
      <t>ケタスウ</t>
    </rPh>
    <phoneticPr fontId="9"/>
  </si>
  <si>
    <t>SIGM0</t>
    <phoneticPr fontId="9"/>
  </si>
  <si>
    <r>
      <t>G</t>
    </r>
    <r>
      <rPr>
        <sz val="11"/>
        <color theme="1"/>
        <rFont val="ＭＳ Ｐゴシック"/>
        <family val="3"/>
        <charset val="128"/>
        <scheme val="minor"/>
      </rPr>
      <t>O</t>
    </r>
    <phoneticPr fontId="9"/>
  </si>
  <si>
    <r>
      <t>P</t>
    </r>
    <r>
      <rPr>
        <sz val="11"/>
        <color theme="1"/>
        <rFont val="ＭＳ Ｐゴシック"/>
        <family val="3"/>
        <charset val="128"/>
        <scheme val="minor"/>
      </rPr>
      <t>MG</t>
    </r>
    <phoneticPr fontId="9"/>
  </si>
  <si>
    <r>
      <t>R</t>
    </r>
    <r>
      <rPr>
        <sz val="11"/>
        <color theme="1"/>
        <rFont val="ＭＳ Ｐゴシック"/>
        <family val="3"/>
        <charset val="128"/>
        <scheme val="minor"/>
      </rPr>
      <t>K0</t>
    </r>
    <phoneticPr fontId="9"/>
  </si>
  <si>
    <r>
      <t>P</t>
    </r>
    <r>
      <rPr>
        <sz val="11"/>
        <color theme="1"/>
        <rFont val="ＭＳ Ｐゴシック"/>
        <family val="3"/>
        <charset val="128"/>
        <scheme val="minor"/>
      </rPr>
      <t>MK</t>
    </r>
    <phoneticPr fontId="9"/>
  </si>
  <si>
    <r>
      <t>P</t>
    </r>
    <r>
      <rPr>
        <sz val="11"/>
        <color theme="1"/>
        <rFont val="ＭＳ Ｐゴシック"/>
        <family val="3"/>
        <charset val="128"/>
        <scheme val="minor"/>
      </rPr>
      <t>oi</t>
    </r>
    <phoneticPr fontId="9"/>
  </si>
  <si>
    <r>
      <t>A</t>
    </r>
    <r>
      <rPr>
        <sz val="11"/>
        <color theme="1"/>
        <rFont val="ＭＳ Ｐゴシック"/>
        <family val="3"/>
        <charset val="128"/>
        <scheme val="minor"/>
      </rPr>
      <t>A</t>
    </r>
    <phoneticPr fontId="9"/>
  </si>
  <si>
    <r>
      <t>B</t>
    </r>
    <r>
      <rPr>
        <sz val="11"/>
        <color theme="1"/>
        <rFont val="ＭＳ Ｐゴシック"/>
        <family val="3"/>
        <charset val="128"/>
        <scheme val="minor"/>
      </rPr>
      <t>B</t>
    </r>
    <phoneticPr fontId="9"/>
  </si>
  <si>
    <t>RHO</t>
    <phoneticPr fontId="9"/>
  </si>
  <si>
    <t>PN</t>
    <phoneticPr fontId="9"/>
  </si>
  <si>
    <t>WKF</t>
    <phoneticPr fontId="9"/>
  </si>
  <si>
    <t>WIDTH</t>
    <phoneticPr fontId="9"/>
  </si>
  <si>
    <t>L</t>
    <phoneticPr fontId="9"/>
  </si>
  <si>
    <t>JOIN</t>
    <phoneticPr fontId="9"/>
  </si>
  <si>
    <t>LR</t>
    <phoneticPr fontId="9"/>
  </si>
  <si>
    <t>IAB</t>
    <phoneticPr fontId="9"/>
  </si>
  <si>
    <t>FAB</t>
    <phoneticPr fontId="9"/>
  </si>
  <si>
    <t>IUST</t>
    <phoneticPr fontId="9"/>
  </si>
  <si>
    <t>KILL</t>
    <phoneticPr fontId="9"/>
  </si>
  <si>
    <t>log10</t>
    <phoneticPr fontId="9"/>
  </si>
  <si>
    <t>Len</t>
    <phoneticPr fontId="9"/>
  </si>
  <si>
    <t>format</t>
    <phoneticPr fontId="9"/>
  </si>
  <si>
    <t>基準せん断剛性</t>
    <rPh sb="0" eb="2">
      <t>キジュン</t>
    </rPh>
    <phoneticPr fontId="3"/>
  </si>
  <si>
    <t>基準体積弾性係数</t>
    <rPh sb="0" eb="2">
      <t>キジュン</t>
    </rPh>
    <phoneticPr fontId="3"/>
  </si>
  <si>
    <t>材料番号</t>
    <rPh sb="0" eb="2">
      <t>ザイリョウ</t>
    </rPh>
    <rPh sb="2" eb="4">
      <t>バンゴウ</t>
    </rPh>
    <phoneticPr fontId="3"/>
  </si>
  <si>
    <t>ポアソ
ン比</t>
    <rPh sb="5" eb="6">
      <t>ヒ</t>
    </rPh>
    <phoneticPr fontId="3"/>
  </si>
  <si>
    <t>(kN/m²)</t>
  </si>
  <si>
    <t>⑭</t>
  </si>
  <si>
    <t>⑮</t>
  </si>
  <si>
    <t>⑯</t>
  </si>
  <si>
    <t>⑰</t>
  </si>
  <si>
    <t>⑱</t>
  </si>
  <si>
    <t>⑲</t>
  </si>
  <si>
    <t>⑨</t>
  </si>
  <si>
    <t>⑩</t>
  </si>
  <si>
    <t>⑫</t>
  </si>
  <si>
    <t>⑬</t>
  </si>
  <si>
    <t>Version 3.0.0300</t>
  </si>
  <si>
    <t>データベース</t>
    <phoneticPr fontId="2"/>
  </si>
  <si>
    <t>荷重ｹｰｽ番号－未定</t>
  </si>
  <si>
    <t>Lと間違っている</t>
    <rPh sb="2" eb="4">
      <t>マチガ</t>
    </rPh>
    <phoneticPr fontId="2"/>
  </si>
  <si>
    <t>過剰間隙水圧モデルのアルゴリズム</t>
    <rPh sb="0" eb="2">
      <t>カジョウ</t>
    </rPh>
    <rPh sb="2" eb="4">
      <t>カンゲキ</t>
    </rPh>
    <rPh sb="4" eb="6">
      <t>スイアツ</t>
    </rPh>
    <phoneticPr fontId="3"/>
  </si>
  <si>
    <t>小数桁</t>
    <rPh sb="0" eb="2">
      <t>ショウスウ</t>
    </rPh>
    <rPh sb="2" eb="3">
      <t>ケタ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</si>
  <si>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</si>
  <si>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</si>
  <si>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</si>
  <si>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</si>
  <si>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</si>
  <si>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</si>
  <si>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</si>
  <si>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</si>
  <si>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</si>
  <si>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</si>
  <si>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⑬</t>
    <phoneticPr fontId="2"/>
  </si>
  <si>
    <t>⑭</t>
    <phoneticPr fontId="2"/>
  </si>
  <si>
    <t>⑮</t>
    <phoneticPr fontId="2"/>
  </si>
  <si>
    <t>⑯</t>
    <phoneticPr fontId="2"/>
  </si>
  <si>
    <t>⑰</t>
    <phoneticPr fontId="2"/>
  </si>
  <si>
    <t>⑱</t>
    <phoneticPr fontId="2"/>
  </si>
  <si>
    <t>⑲</t>
    <phoneticPr fontId="2"/>
  </si>
  <si>
    <t>Gma</t>
    <phoneticPr fontId="3"/>
  </si>
  <si>
    <t>mG</t>
    <phoneticPr fontId="3"/>
  </si>
  <si>
    <t>Kma</t>
    <phoneticPr fontId="3"/>
  </si>
  <si>
    <t>mK</t>
    <phoneticPr fontId="3"/>
  </si>
  <si>
    <t>ν</t>
    <phoneticPr fontId="3"/>
  </si>
  <si>
    <t>n</t>
    <phoneticPr fontId="3"/>
  </si>
  <si>
    <t>Kf</t>
    <phoneticPr fontId="3"/>
  </si>
  <si>
    <t>hmax</t>
    <phoneticPr fontId="3"/>
  </si>
  <si>
    <t>C</t>
    <phoneticPr fontId="3"/>
  </si>
  <si>
    <t>φf</t>
    <phoneticPr fontId="3"/>
  </si>
  <si>
    <t>φp</t>
    <phoneticPr fontId="3"/>
  </si>
  <si>
    <t>S1</t>
    <phoneticPr fontId="3"/>
  </si>
  <si>
    <t>W1</t>
    <phoneticPr fontId="3"/>
  </si>
  <si>
    <t>P1</t>
    <phoneticPr fontId="3"/>
  </si>
  <si>
    <t>P2</t>
    <phoneticPr fontId="3"/>
  </si>
  <si>
    <t>C1</t>
    <phoneticPr fontId="3"/>
  </si>
  <si>
    <t>IGKSW</t>
    <phoneticPr fontId="2"/>
  </si>
  <si>
    <t>(°)</t>
    <phoneticPr fontId="3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</si>
  <si>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</si>
  <si>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</si>
  <si>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</si>
  <si>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</si>
  <si>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</si>
  <si>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</si>
  <si>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</si>
  <si>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</si>
  <si>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</si>
  <si>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</si>
  <si>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⑬</t>
    <phoneticPr fontId="2"/>
  </si>
  <si>
    <t>⑭</t>
    <phoneticPr fontId="2"/>
  </si>
  <si>
    <t>⑮</t>
    <phoneticPr fontId="2"/>
  </si>
  <si>
    <t>⑯</t>
    <phoneticPr fontId="2"/>
  </si>
  <si>
    <t>⑰</t>
    <phoneticPr fontId="2"/>
  </si>
  <si>
    <t>⑱</t>
    <phoneticPr fontId="2"/>
  </si>
  <si>
    <t>⑲</t>
    <phoneticPr fontId="2"/>
  </si>
  <si>
    <t>NDATA</t>
    <phoneticPr fontId="2"/>
  </si>
  <si>
    <t>AA</t>
    <phoneticPr fontId="2"/>
  </si>
  <si>
    <t>BB</t>
    <phoneticPr fontId="2"/>
  </si>
  <si>
    <t>WIDTH</t>
    <phoneticPr fontId="2"/>
  </si>
  <si>
    <t>L</t>
    <phoneticPr fontId="2"/>
  </si>
  <si>
    <t>JOIN</t>
    <phoneticPr fontId="2"/>
  </si>
  <si>
    <t>LR</t>
    <phoneticPr fontId="2"/>
  </si>
  <si>
    <t>IAABB</t>
    <phoneticPr fontId="2"/>
  </si>
  <si>
    <t>FAB</t>
    <phoneticPr fontId="2"/>
  </si>
  <si>
    <t>IUST</t>
    <phoneticPr fontId="2"/>
  </si>
  <si>
    <t>KILL</t>
    <phoneticPr fontId="2"/>
  </si>
  <si>
    <t>IS12</t>
    <phoneticPr fontId="2"/>
  </si>
  <si>
    <t>ITAU</t>
    <phoneticPr fontId="2"/>
  </si>
  <si>
    <t>TAU1</t>
    <phoneticPr fontId="2"/>
  </si>
  <si>
    <t>DTAU</t>
    <phoneticPr fontId="2"/>
  </si>
  <si>
    <t>NEXT</t>
    <phoneticPr fontId="2"/>
  </si>
  <si>
    <t>IRYL</t>
    <phoneticPr fontId="2"/>
  </si>
  <si>
    <t>ALPHAE</t>
    <phoneticPr fontId="2"/>
  </si>
  <si>
    <t>BETA</t>
    <phoneticPr fontId="2"/>
  </si>
  <si>
    <t>NSPR4</t>
    <phoneticPr fontId="2"/>
  </si>
  <si>
    <t>STOL</t>
    <phoneticPr fontId="2"/>
  </si>
  <si>
    <t>SUS</t>
    <phoneticPr fontId="2"/>
  </si>
  <si>
    <t>⑦</t>
    <phoneticPr fontId="2"/>
  </si>
  <si>
    <t>⑧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</si>
  <si>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</si>
  <si>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</si>
  <si>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</si>
  <si>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</si>
  <si>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</si>
  <si>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 xml:space="preserve"> ①</t>
    <phoneticPr fontId="2"/>
  </si>
  <si>
    <t>①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</si>
  <si>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</si>
  <si>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</si>
  <si>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</si>
  <si>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</si>
  <si>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⑬</t>
    <phoneticPr fontId="2"/>
  </si>
  <si>
    <t>⑭</t>
    <phoneticPr fontId="2"/>
  </si>
  <si>
    <t>⑮</t>
    <phoneticPr fontId="2"/>
  </si>
  <si>
    <t>⑯</t>
    <phoneticPr fontId="2"/>
  </si>
  <si>
    <t>⑰</t>
    <phoneticPr fontId="2"/>
  </si>
  <si>
    <t>⑱</t>
    <phoneticPr fontId="2"/>
  </si>
  <si>
    <t>⑲</t>
    <phoneticPr fontId="2"/>
  </si>
  <si>
    <t>⑳</t>
    <phoneticPr fontId="2"/>
  </si>
  <si>
    <r>
      <t>σ</t>
    </r>
    <r>
      <rPr>
        <vertAlign val="subscript"/>
        <sz val="10"/>
        <rFont val="ＭＳ 明朝"/>
        <family val="1"/>
        <charset val="128"/>
      </rPr>
      <t>ma</t>
    </r>
    <r>
      <rPr>
        <sz val="10"/>
        <rFont val="ＭＳ 明朝"/>
        <family val="1"/>
        <charset val="128"/>
      </rPr>
      <t>'</t>
    </r>
    <phoneticPr fontId="3"/>
  </si>
  <si>
    <t>材料
番号</t>
    <rPh sb="0" eb="2">
      <t>ザイリョウ</t>
    </rPh>
    <rPh sb="3" eb="5">
      <t>バンゴウ</t>
    </rPh>
    <phoneticPr fontId="22"/>
  </si>
  <si>
    <t>名称</t>
    <rPh sb="0" eb="2">
      <t>メイショウ</t>
    </rPh>
    <phoneticPr fontId="4"/>
  </si>
  <si>
    <t>内部
摩擦角</t>
    <rPh sb="0" eb="2">
      <t>ナイブ</t>
    </rPh>
    <rPh sb="3" eb="5">
      <t>マサツ</t>
    </rPh>
    <rPh sb="5" eb="6">
      <t>カク</t>
    </rPh>
    <phoneticPr fontId="3"/>
  </si>
  <si>
    <t>Ｃ－φ
同時指定の評価フラグ</t>
    <rPh sb="4" eb="6">
      <t>ドウジ</t>
    </rPh>
    <rPh sb="6" eb="8">
      <t>シテイ</t>
    </rPh>
    <rPh sb="9" eb="11">
      <t>ヒョウカ</t>
    </rPh>
    <phoneticPr fontId="3"/>
  </si>
  <si>
    <t>ρ</t>
    <phoneticPr fontId="2"/>
  </si>
  <si>
    <t>(kNs²/m⁴)</t>
    <phoneticPr fontId="3"/>
  </si>
  <si>
    <t>MA</t>
  </si>
  <si>
    <t>XHED</t>
  </si>
  <si>
    <t>RHO</t>
  </si>
  <si>
    <t>SIGM0</t>
  </si>
  <si>
    <t>G0</t>
  </si>
  <si>
    <t>PMG</t>
  </si>
  <si>
    <t>RK0</t>
  </si>
  <si>
    <t>PMK</t>
  </si>
  <si>
    <t>POI</t>
  </si>
  <si>
    <t>PN</t>
  </si>
  <si>
    <t>WKF</t>
  </si>
  <si>
    <t>HMAX</t>
  </si>
  <si>
    <t>COH</t>
  </si>
  <si>
    <t>PHIF</t>
  </si>
  <si>
    <t>PHIP</t>
  </si>
  <si>
    <t>S1</t>
  </si>
  <si>
    <t>W1</t>
  </si>
  <si>
    <t>P1</t>
  </si>
  <si>
    <t>P2</t>
  </si>
  <si>
    <t>C1</t>
  </si>
  <si>
    <t>IGKSW</t>
  </si>
  <si>
    <t>ITMP3</t>
  </si>
  <si>
    <t>ITERMD</t>
  </si>
  <si>
    <t>B(陸上)</t>
  </si>
  <si>
    <t>B(水中)</t>
  </si>
  <si>
    <t>質量
密度</t>
    <phoneticPr fontId="2"/>
  </si>
  <si>
    <t>(g/cm³)</t>
    <phoneticPr fontId="2"/>
  </si>
  <si>
    <t>基準
有効
拘束圧</t>
    <rPh sb="0" eb="2">
      <t>キジュン</t>
    </rPh>
    <rPh sb="3" eb="5">
      <t>ユウコウ</t>
    </rPh>
    <phoneticPr fontId="3"/>
  </si>
  <si>
    <t>有効
拘束圧
依存性</t>
    <rPh sb="0" eb="2">
      <t>ユウコウ</t>
    </rPh>
    <rPh sb="3" eb="5">
      <t>コウソク</t>
    </rPh>
    <rPh sb="5" eb="6">
      <t>アツ</t>
    </rPh>
    <phoneticPr fontId="3"/>
  </si>
  <si>
    <t>減衰
定数</t>
    <rPh sb="0" eb="2">
      <t>ゲンスイ</t>
    </rPh>
    <rPh sb="3" eb="5">
      <t>テイスウ</t>
    </rPh>
    <phoneticPr fontId="3"/>
  </si>
  <si>
    <t>間隙水
の体積
弾性係数</t>
    <rPh sb="5" eb="7">
      <t>タイセキ</t>
    </rPh>
    <rPh sb="8" eb="10">
      <t>ダンセイ</t>
    </rPh>
    <rPh sb="10" eb="12">
      <t>ケイスウ</t>
    </rPh>
    <phoneticPr fontId="3"/>
  </si>
  <si>
    <t>phe</t>
  </si>
  <si>
    <t>基準有効
拘束圧</t>
    <rPh sb="0" eb="2">
      <t>キジュン</t>
    </rPh>
    <rPh sb="2" eb="4">
      <t>ユウコウ</t>
    </rPh>
    <phoneticPr fontId="3"/>
  </si>
  <si>
    <t>基準せん
断剛性</t>
    <rPh sb="0" eb="2">
      <t>キジュン</t>
    </rPh>
    <phoneticPr fontId="3"/>
  </si>
  <si>
    <t>有効拘束
圧依存性</t>
    <rPh sb="0" eb="2">
      <t>ユウコウ</t>
    </rPh>
    <rPh sb="2" eb="4">
      <t>コウソク</t>
    </rPh>
    <rPh sb="5" eb="6">
      <t>アツ</t>
    </rPh>
    <phoneticPr fontId="3"/>
  </si>
  <si>
    <t>基準体積
弾性係数</t>
    <rPh sb="0" eb="2">
      <t>キジュン</t>
    </rPh>
    <phoneticPr fontId="3"/>
  </si>
  <si>
    <t>間隙水の体
積弾性係数</t>
    <rPh sb="4" eb="5">
      <t>カラダ</t>
    </rPh>
    <rPh sb="6" eb="7">
      <t>セキ</t>
    </rPh>
    <rPh sb="7" eb="9">
      <t>ダンセイ</t>
    </rPh>
    <rPh sb="9" eb="11">
      <t>ケイスウ</t>
    </rPh>
    <phoneticPr fontId="3"/>
  </si>
  <si>
    <r>
      <t>σ</t>
    </r>
    <r>
      <rPr>
        <vertAlign val="subscript"/>
        <sz val="10"/>
        <rFont val="ＭＳ 明朝"/>
        <family val="1"/>
        <charset val="128"/>
      </rPr>
      <t>ma</t>
    </r>
    <r>
      <rPr>
        <sz val="10"/>
        <rFont val="ＭＳ 明朝"/>
        <family val="1"/>
        <charset val="128"/>
      </rPr>
      <t>'</t>
    </r>
    <phoneticPr fontId="3"/>
  </si>
  <si>
    <t>非線形反
復計算法</t>
    <rPh sb="0" eb="3">
      <t>ヒセンケイ</t>
    </rPh>
    <rPh sb="3" eb="4">
      <t>ハン</t>
    </rPh>
    <rPh sb="5" eb="6">
      <t>マタ</t>
    </rPh>
    <rPh sb="6" eb="9">
      <t>ケイサンホウ</t>
    </rPh>
    <phoneticPr fontId="3"/>
  </si>
  <si>
    <t>As2</t>
    <phoneticPr fontId="3"/>
  </si>
  <si>
    <t>基礎捨石</t>
    <rPh sb="0" eb="4">
      <t>キソステイシ</t>
    </rPh>
    <phoneticPr fontId="3"/>
  </si>
  <si>
    <t>As1</t>
    <phoneticPr fontId="3"/>
  </si>
  <si>
    <t>Ac1</t>
    <phoneticPr fontId="3"/>
  </si>
  <si>
    <t>Ag</t>
    <phoneticPr fontId="3"/>
  </si>
  <si>
    <t>マルチスプリング.xlsxについて</t>
    <phoneticPr fontId="25"/>
  </si>
  <si>
    <t>マルチスプリング要素の「物性値入力表示」を押すと、次のような画面となります。(データは既に入力済みですが）</t>
    <rPh sb="8" eb="10">
      <t>ヨウソ</t>
    </rPh>
    <rPh sb="12" eb="13">
      <t>ブツ</t>
    </rPh>
    <rPh sb="13" eb="15">
      <t>セイチ</t>
    </rPh>
    <rPh sb="15" eb="17">
      <t>ニュウリョク</t>
    </rPh>
    <rPh sb="17" eb="19">
      <t>ヒョウジ</t>
    </rPh>
    <rPh sb="21" eb="22">
      <t>オ</t>
    </rPh>
    <rPh sb="25" eb="26">
      <t>ツギ</t>
    </rPh>
    <rPh sb="30" eb="32">
      <t>ガメン</t>
    </rPh>
    <rPh sb="43" eb="44">
      <t>スデ</t>
    </rPh>
    <rPh sb="45" eb="47">
      <t>ニュウリョク</t>
    </rPh>
    <rPh sb="47" eb="48">
      <t>ズ</t>
    </rPh>
    <phoneticPr fontId="25"/>
  </si>
  <si>
    <t>[参照]を押すと、FLIPSIMのデータベースファイル(.pdb)を参照しに行きます。</t>
    <rPh sb="1" eb="3">
      <t>サンショウ</t>
    </rPh>
    <rPh sb="5" eb="6">
      <t>オ</t>
    </rPh>
    <rPh sb="34" eb="36">
      <t>サンショウ</t>
    </rPh>
    <rPh sb="38" eb="39">
      <t>イ</t>
    </rPh>
    <phoneticPr fontId="25"/>
  </si>
  <si>
    <t>①</t>
    <phoneticPr fontId="25"/>
  </si>
  <si>
    <t>②</t>
    <phoneticPr fontId="25"/>
  </si>
  <si>
    <t>データベースファイルのフォーマットは、シート[16_format]のとおりになります。</t>
    <phoneticPr fontId="25"/>
  </si>
  <si>
    <t>③</t>
    <phoneticPr fontId="25"/>
  </si>
  <si>
    <t>このデータベースファイル(.pdb)のフォーマットをExcelで作成し、.pdbファイルを作成するようにしています。</t>
    <rPh sb="32" eb="34">
      <t>サクセイ</t>
    </rPh>
    <rPh sb="45" eb="47">
      <t>サクセイ</t>
    </rPh>
    <phoneticPr fontId="25"/>
  </si>
  <si>
    <t>④</t>
    <phoneticPr fontId="25"/>
  </si>
  <si>
    <t>シート[データ]の表にマルチスプリングの物性値を入力してください。</t>
    <rPh sb="9" eb="10">
      <t>ヒョウ</t>
    </rPh>
    <rPh sb="20" eb="21">
      <t>ブツ</t>
    </rPh>
    <rPh sb="21" eb="23">
      <t>セイチ</t>
    </rPh>
    <rPh sb="24" eb="26">
      <t>ニュウリョク</t>
    </rPh>
    <phoneticPr fontId="25"/>
  </si>
  <si>
    <t>⑤</t>
    <phoneticPr fontId="25"/>
  </si>
  <si>
    <t>入力された物性値がシート[変換]に反映されます。</t>
    <rPh sb="0" eb="2">
      <t>ニュウリョク</t>
    </rPh>
    <rPh sb="5" eb="6">
      <t>ブツ</t>
    </rPh>
    <rPh sb="6" eb="8">
      <t>セイチ</t>
    </rPh>
    <rPh sb="13" eb="15">
      <t>ヘンカン</t>
    </rPh>
    <rPh sb="17" eb="19">
      <t>ハンエイ</t>
    </rPh>
    <phoneticPr fontId="25"/>
  </si>
  <si>
    <t>有効な小数点の桁数等を調整してください。</t>
    <rPh sb="0" eb="2">
      <t>ユウコウ</t>
    </rPh>
    <rPh sb="3" eb="6">
      <t>ショウスウテン</t>
    </rPh>
    <rPh sb="7" eb="8">
      <t>ケタ</t>
    </rPh>
    <rPh sb="8" eb="10">
      <t>スウトウ</t>
    </rPh>
    <rPh sb="11" eb="13">
      <t>チョウセイ</t>
    </rPh>
    <phoneticPr fontId="25"/>
  </si>
  <si>
    <t>⑥</t>
    <phoneticPr fontId="25"/>
  </si>
  <si>
    <t>シート[コピー]にデータベースのフォーマットにおける全データが作成されます。</t>
    <rPh sb="26" eb="27">
      <t>ゼン</t>
    </rPh>
    <rPh sb="31" eb="33">
      <t>サクセイ</t>
    </rPh>
    <phoneticPr fontId="25"/>
  </si>
  <si>
    <t>⑦</t>
    <phoneticPr fontId="25"/>
  </si>
  <si>
    <t>これを「○○○.pdb」にコピーすれば完成です。</t>
    <rPh sb="19" eb="21">
      <t>カンセイ</t>
    </rPh>
    <phoneticPr fontId="25"/>
  </si>
  <si>
    <t>工夫</t>
    <rPh sb="0" eb="2">
      <t>クフウ</t>
    </rPh>
    <phoneticPr fontId="25"/>
  </si>
  <si>
    <t>参照よりファイルを指定すると、次のような画面となります。</t>
    <rPh sb="0" eb="2">
      <t>サンショウ</t>
    </rPh>
    <rPh sb="9" eb="11">
      <t>シテイ</t>
    </rPh>
    <rPh sb="15" eb="16">
      <t>ツギ</t>
    </rPh>
    <rPh sb="20" eb="22">
      <t>ガメン</t>
    </rPh>
    <phoneticPr fontId="25"/>
  </si>
  <si>
    <t>材料タイトルは一度に７個までしか表示されず、それ以上ある場合には、カーソルを調整してから選択します。</t>
    <rPh sb="0" eb="2">
      <t>ザイリョウ</t>
    </rPh>
    <rPh sb="7" eb="9">
      <t>イチド</t>
    </rPh>
    <rPh sb="11" eb="12">
      <t>コ</t>
    </rPh>
    <rPh sb="16" eb="18">
      <t>ヒョウジ</t>
    </rPh>
    <rPh sb="24" eb="26">
      <t>イジョウ</t>
    </rPh>
    <rPh sb="28" eb="30">
      <t>バアイ</t>
    </rPh>
    <rPh sb="38" eb="40">
      <t>チョウセイ</t>
    </rPh>
    <rPh sb="44" eb="46">
      <t>センタク</t>
    </rPh>
    <phoneticPr fontId="25"/>
  </si>
  <si>
    <t>入力が容易になります。</t>
    <rPh sb="0" eb="2">
      <t>ニュウリョク</t>
    </rPh>
    <rPh sb="3" eb="5">
      <t>ヨウイ</t>
    </rPh>
    <phoneticPr fontId="25"/>
  </si>
  <si>
    <t>3にする→</t>
    <phoneticPr fontId="25"/>
  </si>
  <si>
    <t>このカーソル調整が意外と面倒なので、⑦でのコピーを７個あるいは８個のグループに分けたファイルを作成すると</t>
    <rPh sb="6" eb="8">
      <t>チョウセイ</t>
    </rPh>
    <rPh sb="9" eb="11">
      <t>イガイ</t>
    </rPh>
    <rPh sb="12" eb="14">
      <t>メンドウ</t>
    </rPh>
    <rPh sb="26" eb="27">
      <t>コ</t>
    </rPh>
    <rPh sb="32" eb="33">
      <t>コ</t>
    </rPh>
    <rPh sb="39" eb="40">
      <t>ワ</t>
    </rPh>
    <rPh sb="47" eb="49">
      <t>サクセイ</t>
    </rPh>
    <phoneticPr fontId="25"/>
  </si>
  <si>
    <t>例えば、次のように中間の３個のみのデータとする場合には、</t>
    <rPh sb="0" eb="1">
      <t>タト</t>
    </rPh>
    <rPh sb="4" eb="5">
      <t>ツギ</t>
    </rPh>
    <rPh sb="9" eb="11">
      <t>チュウカン</t>
    </rPh>
    <rPh sb="13" eb="14">
      <t>コ</t>
    </rPh>
    <rPh sb="23" eb="25">
      <t>バアイ</t>
    </rPh>
    <phoneticPr fontId="25"/>
  </si>
  <si>
    <t>４行目の個数には、３</t>
    <rPh sb="1" eb="3">
      <t>ギョウメ</t>
    </rPh>
    <rPh sb="4" eb="6">
      <t>コスウ</t>
    </rPh>
    <phoneticPr fontId="25"/>
  </si>
  <si>
    <t>===○○番ﾃﾞｰﾀ区切り===</t>
    <phoneticPr fontId="2"/>
  </si>
  <si>
    <t>黄色行のみとする</t>
    <rPh sb="0" eb="1">
      <t>キイロ</t>
    </rPh>
    <rPh sb="1" eb="2">
      <t>ギョウ</t>
    </rPh>
    <phoneticPr fontId="25"/>
  </si>
  <si>
    <t xml:space="preserve">    2    2   0.00001                                            0</t>
  </si>
  <si>
    <t>｜</t>
    <phoneticPr fontId="25"/>
  </si>
  <si>
    <t>個々のデータの区切りは、</t>
    <rPh sb="0" eb="2">
      <t>ココ</t>
    </rPh>
    <rPh sb="7" eb="9">
      <t>クギ</t>
    </rPh>
    <phoneticPr fontId="25"/>
  </si>
  <si>
    <t>データの入力カ所です。</t>
    <rPh sb="4" eb="6">
      <t>ニュウリョク</t>
    </rPh>
    <rPh sb="7" eb="8">
      <t>ショ</t>
    </rPh>
    <phoneticPr fontId="25"/>
  </si>
  <si>
    <t>No.</t>
    <phoneticPr fontId="3"/>
  </si>
  <si>
    <t>土質名</t>
    <rPh sb="0" eb="2">
      <t>ドシツ</t>
    </rPh>
    <rPh sb="2" eb="3">
      <t>メイ</t>
    </rPh>
    <phoneticPr fontId="3"/>
  </si>
  <si>
    <t>基準
有効
拘束圧</t>
    <rPh sb="0" eb="2">
      <t>キジュン</t>
    </rPh>
    <rPh sb="3" eb="5">
      <t>ユウコウ</t>
    </rPh>
    <rPh sb="6" eb="8">
      <t>コウソク</t>
    </rPh>
    <rPh sb="8" eb="9">
      <t>アツ</t>
    </rPh>
    <phoneticPr fontId="3"/>
  </si>
  <si>
    <t>初期
せん断
剛性</t>
    <rPh sb="0" eb="2">
      <t>ショキ</t>
    </rPh>
    <rPh sb="5" eb="6">
      <t>ダン</t>
    </rPh>
    <rPh sb="7" eb="9">
      <t>ゴウセイ</t>
    </rPh>
    <phoneticPr fontId="3"/>
  </si>
  <si>
    <t>初期
体積弾
性係数</t>
    <rPh sb="0" eb="2">
      <t>ショキ</t>
    </rPh>
    <rPh sb="3" eb="5">
      <t>タイセキ</t>
    </rPh>
    <rPh sb="5" eb="6">
      <t>タマ</t>
    </rPh>
    <rPh sb="7" eb="8">
      <t>セイ</t>
    </rPh>
    <rPh sb="8" eb="10">
      <t>ケイスウ</t>
    </rPh>
    <phoneticPr fontId="3"/>
  </si>
  <si>
    <t>有効拘束圧依存性</t>
    <rPh sb="0" eb="2">
      <t>ユウコウ</t>
    </rPh>
    <rPh sb="2" eb="4">
      <t>コウソク</t>
    </rPh>
    <rPh sb="4" eb="5">
      <t>アツ</t>
    </rPh>
    <rPh sb="5" eb="8">
      <t>イゾンセイ</t>
    </rPh>
    <phoneticPr fontId="3"/>
  </si>
  <si>
    <t>ポアソン比</t>
    <rPh sb="4" eb="5">
      <t>ヒ</t>
    </rPh>
    <phoneticPr fontId="3"/>
  </si>
  <si>
    <t>最大
減衰
定数</t>
    <rPh sb="0" eb="2">
      <t>サイダイ</t>
    </rPh>
    <rPh sb="3" eb="5">
      <t>ゲンスイ</t>
    </rPh>
    <rPh sb="6" eb="8">
      <t>ジョウスウ</t>
    </rPh>
    <phoneticPr fontId="3"/>
  </si>
  <si>
    <t>間隙水の体積弾性係数</t>
    <rPh sb="4" eb="6">
      <t>タイセキ</t>
    </rPh>
    <rPh sb="6" eb="8">
      <t>ダンセイ</t>
    </rPh>
    <rPh sb="8" eb="10">
      <t>ケイスウ</t>
    </rPh>
    <phoneticPr fontId="3"/>
  </si>
  <si>
    <t>自重解析</t>
    <rPh sb="0" eb="2">
      <t>ジジュウ</t>
    </rPh>
    <rPh sb="2" eb="4">
      <t>カイセキ</t>
    </rPh>
    <phoneticPr fontId="3"/>
  </si>
  <si>
    <t>動的解析</t>
    <rPh sb="0" eb="2">
      <t>ドウテキ</t>
    </rPh>
    <rPh sb="2" eb="4">
      <t>カイセキ</t>
    </rPh>
    <phoneticPr fontId="3"/>
  </si>
  <si>
    <t>σma'</t>
    <phoneticPr fontId="3"/>
  </si>
  <si>
    <t>mG,mK</t>
    <phoneticPr fontId="3"/>
  </si>
  <si>
    <t>Ｃ</t>
    <phoneticPr fontId="3"/>
  </si>
  <si>
    <t>Ｋf</t>
    <phoneticPr fontId="3"/>
  </si>
  <si>
    <t>ρ(g/cm³)</t>
    <phoneticPr fontId="3"/>
  </si>
  <si>
    <t>(kN/m²)</t>
    <phoneticPr fontId="3"/>
  </si>
  <si>
    <r>
      <t>(kN/m²</t>
    </r>
    <r>
      <rPr>
        <sz val="10"/>
        <rFont val="ＭＳ 明朝"/>
        <family val="1"/>
        <charset val="128"/>
      </rPr>
      <t>)</t>
    </r>
    <phoneticPr fontId="3"/>
  </si>
  <si>
    <t>堤体</t>
  </si>
  <si>
    <t>砂質土</t>
  </si>
  <si>
    <t>As1(気中)</t>
  </si>
  <si>
    <t>As1(水中)</t>
  </si>
  <si>
    <t>Ac1</t>
  </si>
  <si>
    <t>粘性土</t>
  </si>
  <si>
    <t>-</t>
  </si>
  <si>
    <t>As2</t>
  </si>
  <si>
    <t>Ac2</t>
  </si>
  <si>
    <t>As3</t>
  </si>
  <si>
    <t>Dg</t>
  </si>
  <si>
    <t>手入力</t>
    <rPh sb="0" eb="1">
      <t>テ</t>
    </rPh>
    <rPh sb="1" eb="3">
      <t>ニュウリョク</t>
    </rPh>
    <phoneticPr fontId="3"/>
  </si>
  <si>
    <t>下表</t>
    <rPh sb="0" eb="2">
      <t>カヒョウ</t>
    </rPh>
    <phoneticPr fontId="3"/>
  </si>
  <si>
    <t>No.</t>
    <phoneticPr fontId="3"/>
  </si>
  <si>
    <t>PHE様式</t>
    <rPh sb="3" eb="5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</si>
</sst>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.0;[Red]\-#,##0.0"/>
    <numFmt numFmtId="177" formatCode="0.0E+00"/>
    <numFmt numFmtId="178" formatCode="0.0"/>
    <numFmt numFmtId="179" formatCode="0.000"/>
    <numFmt numFmtId="180" formatCode="0.000E+000"/>
    <numFmt numFmtId="181" formatCode="0.0E+000"/>
    <numFmt numFmtId="182" formatCode="0.0000"/>
    <numFmt numFmtId="183" formatCode="yyyy\.m\.d\.h\.mm\.ss"/>
  </numFmts>
  <fonts count="28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color indexed="11"/>
      <name val="ＭＳ 明朝"/>
      <family val="1"/>
      <charset val="128"/>
    </font>
    <font>
      <sz val="6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0"/>
      <color indexed="20"/>
      <name val="ＭＳ 明朝"/>
      <family val="1"/>
      <charset val="128"/>
    </font>
    <font>
      <b/>
      <sz val="10"/>
      <color indexed="11"/>
      <name val="ＭＳ 明朝"/>
      <family val="1"/>
      <charset val="128"/>
    </font>
    <font>
      <vertAlign val="subscript"/>
      <sz val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"/>
      <color indexed="51"/>
      <name val="ＭＳ 明朝"/>
      <family val="1"/>
      <charset val="128"/>
    </font>
    <font>
      <b/>
      <sz val="10"/>
      <color indexed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0"/>
      <color indexed="20"/>
      <name val="ＭＳ 明朝"/>
      <family val="1"/>
      <charset val="128"/>
    </font>
    <font>
      <b/>
      <sz val="10"/>
      <color indexed="14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rgb="FF00B0F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0"/>
      <color rgb="FFFF0000"/>
      <name val="ＭＳ 明朝"/>
      <family val="1"/>
      <charset val="128"/>
    </font>
    <font>
      <b/>
      <sz val="10"/>
      <color rgb="FF00B050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6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21" fillId="0" borderId="0"/>
    <xf numFmtId="0" fontId="21" fillId="0" borderId="0"/>
    <xf numFmtId="0" fontId="1" fillId="0" borderId="0">
      <alignment vertical="center"/>
    </xf>
    <xf numFmtId="0" fontId="5" fillId="0" borderId="0"/>
  </cellStyleXfs>
  <cellXfs count="216">
    <xf numFmtId="0" fontId="0" fillId="0" borderId="0" xfId="0">
      <alignment vertical="center"/>
    </xf>
    <xf numFmtId="0" fontId="6" fillId="0" borderId="0" xfId="2">
      <alignment vertical="center"/>
    </xf>
    <xf numFmtId="0" fontId="6" fillId="0" borderId="0" xfId="2" applyFont="1">
      <alignment vertical="center"/>
    </xf>
    <xf numFmtId="0" fontId="7" fillId="0" borderId="0" xfId="2" applyFont="1">
      <alignment vertical="center"/>
    </xf>
    <xf numFmtId="0" fontId="10" fillId="0" borderId="0" xfId="2" applyFont="1">
      <alignment vertical="center"/>
    </xf>
    <xf numFmtId="0" fontId="11" fillId="0" borderId="0" xfId="2" applyFont="1">
      <alignment vertical="center"/>
    </xf>
    <xf numFmtId="0" fontId="12" fillId="0" borderId="0" xfId="2" applyFont="1">
      <alignment vertical="center"/>
    </xf>
    <xf numFmtId="0" fontId="6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180" fontId="6" fillId="0" borderId="0" xfId="2" applyNumberFormat="1" applyAlignment="1">
      <alignment horizontal="center" vertical="center"/>
    </xf>
    <xf numFmtId="0" fontId="8" fillId="0" borderId="0" xfId="2" applyFont="1" applyAlignment="1">
      <alignment horizontal="center" vertical="center"/>
    </xf>
    <xf numFmtId="181" fontId="6" fillId="0" borderId="0" xfId="2" applyNumberFormat="1" applyAlignment="1">
      <alignment horizontal="center" vertical="center"/>
    </xf>
    <xf numFmtId="182" fontId="8" fillId="0" borderId="0" xfId="2" applyNumberFormat="1" applyFont="1" applyAlignment="1">
      <alignment horizontal="center" vertical="center"/>
    </xf>
    <xf numFmtId="11" fontId="6" fillId="0" borderId="0" xfId="2" applyNumberFormat="1" applyAlignment="1">
      <alignment horizontal="center" vertical="center"/>
    </xf>
    <xf numFmtId="0" fontId="6" fillId="0" borderId="0" xfId="2" applyNumberFormat="1" applyAlignment="1">
      <alignment horizontal="center" vertical="center"/>
    </xf>
    <xf numFmtId="0" fontId="6" fillId="0" borderId="2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0" xfId="5" applyFont="1">
      <alignment vertical="center"/>
    </xf>
    <xf numFmtId="0" fontId="6" fillId="0" borderId="0" xfId="5" applyFont="1" applyAlignment="1">
      <alignment horizontal="center" vertical="center"/>
    </xf>
    <xf numFmtId="0" fontId="14" fillId="0" borderId="0" xfId="5" applyFont="1" applyAlignment="1">
      <alignment horizontal="center" vertical="center"/>
    </xf>
    <xf numFmtId="11" fontId="6" fillId="0" borderId="0" xfId="5" applyNumberFormat="1" applyFont="1">
      <alignment vertical="center"/>
    </xf>
    <xf numFmtId="38" fontId="6" fillId="0" borderId="0" xfId="5" applyNumberFormat="1" applyFont="1">
      <alignment vertical="center"/>
    </xf>
    <xf numFmtId="0" fontId="6" fillId="2" borderId="0" xfId="5" applyFont="1" applyFill="1">
      <alignment vertical="center"/>
    </xf>
    <xf numFmtId="0" fontId="15" fillId="0" borderId="0" xfId="0" applyFont="1">
      <alignment vertical="center"/>
    </xf>
    <xf numFmtId="183" fontId="15" fillId="0" borderId="0" xfId="0" applyNumberFormat="1" applyFont="1" applyAlignment="1">
      <alignment horizontal="left" vertical="center"/>
    </xf>
    <xf numFmtId="0" fontId="16" fillId="0" borderId="0" xfId="5" applyFont="1" applyAlignment="1">
      <alignment horizontal="center" vertical="center"/>
    </xf>
    <xf numFmtId="0" fontId="6" fillId="0" borderId="4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0" borderId="8" xfId="5" applyFont="1" applyFill="1" applyBorder="1">
      <alignment vertical="center"/>
    </xf>
    <xf numFmtId="0" fontId="6" fillId="0" borderId="0" xfId="5" applyFont="1" applyFill="1" applyBorder="1">
      <alignment vertical="center"/>
    </xf>
    <xf numFmtId="0" fontId="6" fillId="0" borderId="0" xfId="5" applyFont="1" applyFill="1">
      <alignment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6" fillId="0" borderId="14" xfId="5" applyFont="1" applyFill="1" applyBorder="1" applyAlignment="1">
      <alignment horizontal="center" vertical="center"/>
    </xf>
    <xf numFmtId="0" fontId="6" fillId="0" borderId="15" xfId="5" applyFont="1" applyFill="1" applyBorder="1" applyAlignment="1">
      <alignment horizontal="center" vertical="center"/>
    </xf>
    <xf numFmtId="0" fontId="6" fillId="0" borderId="13" xfId="5" applyFont="1" applyFill="1" applyBorder="1">
      <alignment vertical="center"/>
    </xf>
    <xf numFmtId="0" fontId="6" fillId="0" borderId="12" xfId="5" applyFont="1" applyFill="1" applyBorder="1">
      <alignment vertical="center"/>
    </xf>
    <xf numFmtId="0" fontId="6" fillId="0" borderId="16" xfId="5" applyFont="1" applyFill="1" applyBorder="1">
      <alignment vertical="center"/>
    </xf>
    <xf numFmtId="1" fontId="6" fillId="2" borderId="0" xfId="5" applyNumberFormat="1" applyFont="1" applyFill="1" applyBorder="1" applyAlignment="1">
      <alignment horizontal="center" vertical="center"/>
    </xf>
    <xf numFmtId="0" fontId="14" fillId="0" borderId="18" xfId="5" applyFont="1" applyBorder="1" applyAlignment="1">
      <alignment horizontal="center" vertical="center"/>
    </xf>
    <xf numFmtId="0" fontId="6" fillId="0" borderId="18" xfId="5" applyFont="1" applyBorder="1">
      <alignment vertical="center"/>
    </xf>
    <xf numFmtId="0" fontId="15" fillId="0" borderId="0" xfId="0" quotePrefix="1" applyFont="1">
      <alignment vertical="center"/>
    </xf>
    <xf numFmtId="0" fontId="6" fillId="3" borderId="0" xfId="0" applyFont="1" applyFill="1">
      <alignment vertical="center"/>
    </xf>
    <xf numFmtId="0" fontId="17" fillId="0" borderId="0" xfId="5" applyFont="1">
      <alignment vertical="center"/>
    </xf>
    <xf numFmtId="0" fontId="15" fillId="0" borderId="0" xfId="0" applyFont="1" applyFill="1">
      <alignment vertical="center"/>
    </xf>
    <xf numFmtId="0" fontId="15" fillId="0" borderId="0" xfId="0" applyFont="1" applyFill="1" applyAlignment="1">
      <alignment horizontal="center" vertical="center"/>
    </xf>
    <xf numFmtId="0" fontId="6" fillId="0" borderId="17" xfId="5" applyFont="1" applyFill="1" applyBorder="1" applyAlignment="1">
      <alignment horizontal="center" vertical="center"/>
    </xf>
    <xf numFmtId="0" fontId="6" fillId="0" borderId="19" xfId="5" applyFont="1" applyFill="1" applyBorder="1" applyAlignment="1">
      <alignment horizontal="center" vertical="center"/>
    </xf>
    <xf numFmtId="0" fontId="6" fillId="0" borderId="20" xfId="5" applyFont="1" applyFill="1" applyBorder="1" applyAlignment="1">
      <alignment horizontal="center" vertical="center"/>
    </xf>
    <xf numFmtId="0" fontId="6" fillId="0" borderId="21" xfId="5" applyFont="1" applyFill="1" applyBorder="1" applyAlignment="1">
      <alignment horizontal="center" vertical="center"/>
    </xf>
    <xf numFmtId="0" fontId="6" fillId="0" borderId="22" xfId="5" applyFont="1" applyFill="1" applyBorder="1" applyAlignment="1">
      <alignment horizontal="left" vertical="center"/>
    </xf>
    <xf numFmtId="0" fontId="6" fillId="0" borderId="23" xfId="5" applyFont="1" applyFill="1" applyBorder="1" applyAlignment="1">
      <alignment horizontal="left" vertical="center"/>
    </xf>
    <xf numFmtId="1" fontId="6" fillId="2" borderId="0" xfId="5" applyNumberFormat="1" applyFont="1" applyFill="1" applyBorder="1" applyAlignment="1">
      <alignment horizontal="left" vertical="center"/>
    </xf>
    <xf numFmtId="0" fontId="6" fillId="0" borderId="24" xfId="5" applyFont="1" applyFill="1" applyBorder="1" applyAlignment="1">
      <alignment horizontal="center" vertical="center"/>
    </xf>
    <xf numFmtId="0" fontId="6" fillId="0" borderId="25" xfId="5" applyFont="1" applyFill="1" applyBorder="1" applyAlignment="1">
      <alignment horizontal="left" vertical="center"/>
    </xf>
    <xf numFmtId="0" fontId="6" fillId="0" borderId="26" xfId="5" applyFont="1" applyFill="1" applyBorder="1" applyAlignment="1">
      <alignment horizontal="center" vertical="center"/>
    </xf>
    <xf numFmtId="0" fontId="6" fillId="0" borderId="27" xfId="5" applyFont="1" applyFill="1" applyBorder="1" applyAlignment="1">
      <alignment horizontal="center" vertical="center"/>
    </xf>
    <xf numFmtId="0" fontId="6" fillId="0" borderId="28" xfId="5" applyFont="1" applyFill="1" applyBorder="1" applyAlignment="1">
      <alignment horizontal="left" vertical="center"/>
    </xf>
    <xf numFmtId="0" fontId="6" fillId="0" borderId="29" xfId="5" applyFont="1" applyFill="1" applyBorder="1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17" fillId="0" borderId="0" xfId="5" applyFont="1" applyAlignment="1">
      <alignment horizontal="center" vertical="center"/>
    </xf>
    <xf numFmtId="0" fontId="20" fillId="0" borderId="0" xfId="5" applyFont="1" applyFill="1">
      <alignment vertical="center"/>
    </xf>
    <xf numFmtId="2" fontId="6" fillId="0" borderId="30" xfId="5" applyNumberFormat="1" applyFont="1" applyFill="1" applyBorder="1" applyAlignment="1">
      <alignment vertical="center"/>
    </xf>
    <xf numFmtId="2" fontId="6" fillId="0" borderId="30" xfId="1" applyNumberFormat="1" applyFont="1" applyFill="1" applyBorder="1" applyAlignment="1">
      <alignment vertical="center"/>
    </xf>
    <xf numFmtId="2" fontId="6" fillId="0" borderId="1" xfId="5" applyNumberFormat="1" applyFont="1" applyFill="1" applyBorder="1" applyAlignment="1">
      <alignment vertical="center"/>
    </xf>
    <xf numFmtId="2" fontId="6" fillId="0" borderId="1" xfId="1" applyNumberFormat="1" applyFont="1" applyFill="1" applyBorder="1" applyAlignment="1">
      <alignment vertical="center"/>
    </xf>
    <xf numFmtId="2" fontId="6" fillId="0" borderId="31" xfId="5" applyNumberFormat="1" applyFont="1" applyFill="1" applyBorder="1" applyAlignment="1">
      <alignment vertical="center"/>
    </xf>
    <xf numFmtId="2" fontId="6" fillId="0" borderId="32" xfId="5" applyNumberFormat="1" applyFont="1" applyFill="1" applyBorder="1" applyAlignment="1">
      <alignment vertical="center"/>
    </xf>
    <xf numFmtId="0" fontId="18" fillId="0" borderId="0" xfId="5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0" fillId="0" borderId="0" xfId="5" applyFont="1" applyAlignment="1">
      <alignment horizontal="center" vertical="center"/>
    </xf>
    <xf numFmtId="38" fontId="6" fillId="0" borderId="30" xfId="1" applyFont="1" applyFill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38" fontId="6" fillId="0" borderId="31" xfId="1" applyFont="1" applyFill="1" applyBorder="1" applyAlignment="1">
      <alignment vertical="center" shrinkToFit="1"/>
    </xf>
    <xf numFmtId="38" fontId="6" fillId="0" borderId="32" xfId="1" applyFont="1" applyFill="1" applyBorder="1" applyAlignment="1">
      <alignment vertical="center" shrinkToFit="1"/>
    </xf>
    <xf numFmtId="176" fontId="6" fillId="0" borderId="30" xfId="1" applyNumberFormat="1" applyFont="1" applyFill="1" applyBorder="1" applyAlignment="1">
      <alignment vertical="center"/>
    </xf>
    <xf numFmtId="38" fontId="6" fillId="0" borderId="30" xfId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176" fontId="6" fillId="0" borderId="31" xfId="1" applyNumberFormat="1" applyFont="1" applyFill="1" applyBorder="1" applyAlignment="1">
      <alignment vertical="center"/>
    </xf>
    <xf numFmtId="1" fontId="6" fillId="0" borderId="33" xfId="5" applyNumberFormat="1" applyFont="1" applyFill="1" applyBorder="1" applyAlignment="1">
      <alignment vertical="center"/>
    </xf>
    <xf numFmtId="1" fontId="6" fillId="0" borderId="34" xfId="5" applyNumberFormat="1" applyFont="1" applyFill="1" applyBorder="1" applyAlignment="1">
      <alignment vertical="center"/>
    </xf>
    <xf numFmtId="1" fontId="6" fillId="0" borderId="35" xfId="5" applyNumberFormat="1" applyFont="1" applyFill="1" applyBorder="1" applyAlignment="1">
      <alignment vertical="center"/>
    </xf>
    <xf numFmtId="1" fontId="6" fillId="0" borderId="36" xfId="5" applyNumberFormat="1" applyFont="1" applyFill="1" applyBorder="1" applyAlignment="1">
      <alignment vertical="center"/>
    </xf>
    <xf numFmtId="2" fontId="6" fillId="0" borderId="37" xfId="5" applyNumberFormat="1" applyFont="1" applyFill="1" applyBorder="1" applyAlignment="1">
      <alignment vertical="center"/>
    </xf>
    <xf numFmtId="179" fontId="6" fillId="0" borderId="33" xfId="5" applyNumberFormat="1" applyFont="1" applyFill="1" applyBorder="1" applyAlignment="1">
      <alignment vertical="center"/>
    </xf>
    <xf numFmtId="179" fontId="6" fillId="0" borderId="30" xfId="5" applyNumberFormat="1" applyFont="1" applyFill="1" applyBorder="1" applyAlignment="1">
      <alignment vertical="center"/>
    </xf>
    <xf numFmtId="177" fontId="6" fillId="0" borderId="33" xfId="5" applyNumberFormat="1" applyFont="1" applyFill="1" applyBorder="1" applyAlignment="1">
      <alignment vertical="center"/>
    </xf>
    <xf numFmtId="179" fontId="6" fillId="0" borderId="24" xfId="5" applyNumberFormat="1" applyFont="1" applyFill="1" applyBorder="1" applyAlignment="1">
      <alignment vertical="center"/>
    </xf>
    <xf numFmtId="178" fontId="6" fillId="0" borderId="30" xfId="5" applyNumberFormat="1" applyFont="1" applyFill="1" applyBorder="1" applyAlignment="1">
      <alignment vertical="center"/>
    </xf>
    <xf numFmtId="2" fontId="6" fillId="0" borderId="38" xfId="5" applyNumberFormat="1" applyFont="1" applyFill="1" applyBorder="1" applyAlignment="1">
      <alignment vertical="center"/>
    </xf>
    <xf numFmtId="179" fontId="6" fillId="0" borderId="34" xfId="5" applyNumberFormat="1" applyFont="1" applyFill="1" applyBorder="1" applyAlignment="1">
      <alignment vertical="center"/>
    </xf>
    <xf numFmtId="179" fontId="6" fillId="0" borderId="1" xfId="5" applyNumberFormat="1" applyFont="1" applyFill="1" applyBorder="1" applyAlignment="1">
      <alignment vertical="center"/>
    </xf>
    <xf numFmtId="177" fontId="6" fillId="0" borderId="34" xfId="5" applyNumberFormat="1" applyFont="1" applyFill="1" applyBorder="1" applyAlignment="1">
      <alignment vertical="center"/>
    </xf>
    <xf numFmtId="179" fontId="6" fillId="0" borderId="17" xfId="5" applyNumberFormat="1" applyFont="1" applyFill="1" applyBorder="1" applyAlignment="1">
      <alignment vertical="center"/>
    </xf>
    <xf numFmtId="178" fontId="6" fillId="0" borderId="1" xfId="5" applyNumberFormat="1" applyFont="1" applyFill="1" applyBorder="1" applyAlignment="1">
      <alignment vertical="center"/>
    </xf>
    <xf numFmtId="179" fontId="6" fillId="0" borderId="31" xfId="5" applyNumberFormat="1" applyFont="1" applyFill="1" applyBorder="1" applyAlignment="1">
      <alignment vertical="center"/>
    </xf>
    <xf numFmtId="2" fontId="6" fillId="0" borderId="39" xfId="5" applyNumberFormat="1" applyFont="1" applyFill="1" applyBorder="1" applyAlignment="1">
      <alignment vertical="center"/>
    </xf>
    <xf numFmtId="179" fontId="6" fillId="0" borderId="35" xfId="5" applyNumberFormat="1" applyFont="1" applyFill="1" applyBorder="1" applyAlignment="1">
      <alignment vertical="center"/>
    </xf>
    <xf numFmtId="177" fontId="6" fillId="0" borderId="35" xfId="5" applyNumberFormat="1" applyFont="1" applyFill="1" applyBorder="1" applyAlignment="1">
      <alignment vertical="center"/>
    </xf>
    <xf numFmtId="179" fontId="6" fillId="0" borderId="27" xfId="5" applyNumberFormat="1" applyFont="1" applyFill="1" applyBorder="1" applyAlignment="1">
      <alignment vertical="center"/>
    </xf>
    <xf numFmtId="178" fontId="6" fillId="0" borderId="31" xfId="5" applyNumberFormat="1" applyFont="1" applyFill="1" applyBorder="1" applyAlignment="1">
      <alignment vertical="center"/>
    </xf>
    <xf numFmtId="2" fontId="6" fillId="0" borderId="40" xfId="5" applyNumberFormat="1" applyFont="1" applyFill="1" applyBorder="1" applyAlignment="1">
      <alignment vertical="center"/>
    </xf>
    <xf numFmtId="176" fontId="6" fillId="0" borderId="32" xfId="1" applyNumberFormat="1" applyFont="1" applyFill="1" applyBorder="1" applyAlignment="1">
      <alignment vertical="center"/>
    </xf>
    <xf numFmtId="179" fontId="6" fillId="0" borderId="36" xfId="5" applyNumberFormat="1" applyFont="1" applyFill="1" applyBorder="1" applyAlignment="1">
      <alignment vertical="center"/>
    </xf>
    <xf numFmtId="179" fontId="6" fillId="0" borderId="32" xfId="5" applyNumberFormat="1" applyFont="1" applyFill="1" applyBorder="1" applyAlignment="1">
      <alignment vertical="center"/>
    </xf>
    <xf numFmtId="177" fontId="6" fillId="0" borderId="36" xfId="5" applyNumberFormat="1" applyFont="1" applyFill="1" applyBorder="1" applyAlignment="1">
      <alignment vertical="center"/>
    </xf>
    <xf numFmtId="179" fontId="6" fillId="0" borderId="20" xfId="5" applyNumberFormat="1" applyFont="1" applyFill="1" applyBorder="1" applyAlignment="1">
      <alignment vertical="center"/>
    </xf>
    <xf numFmtId="178" fontId="6" fillId="0" borderId="32" xfId="5" applyNumberFormat="1" applyFont="1" applyFill="1" applyBorder="1" applyAlignment="1">
      <alignment vertical="center"/>
    </xf>
    <xf numFmtId="179" fontId="6" fillId="0" borderId="1" xfId="5" applyNumberFormat="1" applyFont="1" applyFill="1" applyBorder="1" applyAlignment="1">
      <alignment vertical="center" shrinkToFit="1"/>
    </xf>
    <xf numFmtId="38" fontId="6" fillId="4" borderId="0" xfId="5" applyNumberFormat="1" applyFont="1" applyFill="1">
      <alignment vertical="center"/>
    </xf>
    <xf numFmtId="0" fontId="6" fillId="0" borderId="0" xfId="0" applyFont="1">
      <alignment vertical="center"/>
    </xf>
    <xf numFmtId="0" fontId="6" fillId="0" borderId="10" xfId="3" applyFont="1" applyFill="1" applyBorder="1"/>
    <xf numFmtId="0" fontId="23" fillId="0" borderId="12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23" fillId="0" borderId="1" xfId="0" applyFont="1" applyFill="1" applyBorder="1">
      <alignment vertical="center"/>
    </xf>
    <xf numFmtId="179" fontId="23" fillId="0" borderId="1" xfId="0" applyNumberFormat="1" applyFont="1" applyFill="1" applyBorder="1">
      <alignment vertical="center"/>
    </xf>
    <xf numFmtId="2" fontId="23" fillId="0" borderId="1" xfId="0" applyNumberFormat="1" applyFont="1" applyFill="1" applyBorder="1">
      <alignment vertical="center"/>
    </xf>
    <xf numFmtId="3" fontId="23" fillId="0" borderId="1" xfId="0" applyNumberFormat="1" applyFont="1" applyFill="1" applyBorder="1" applyAlignment="1">
      <alignment vertical="center" shrinkToFit="1"/>
    </xf>
    <xf numFmtId="178" fontId="23" fillId="0" borderId="1" xfId="0" applyNumberFormat="1" applyFont="1" applyFill="1" applyBorder="1">
      <alignment vertical="center"/>
    </xf>
    <xf numFmtId="11" fontId="23" fillId="0" borderId="1" xfId="0" applyNumberFormat="1" applyFont="1" applyFill="1" applyBorder="1">
      <alignment vertical="center"/>
    </xf>
    <xf numFmtId="38" fontId="6" fillId="0" borderId="31" xfId="1" applyFont="1" applyFill="1" applyBorder="1" applyAlignment="1">
      <alignment vertical="center"/>
    </xf>
    <xf numFmtId="38" fontId="6" fillId="0" borderId="32" xfId="1" applyFont="1" applyFill="1" applyBorder="1" applyAlignment="1">
      <alignment vertical="center"/>
    </xf>
    <xf numFmtId="0" fontId="24" fillId="0" borderId="0" xfId="5" applyFont="1">
      <alignment vertical="center"/>
    </xf>
    <xf numFmtId="0" fontId="6" fillId="0" borderId="41" xfId="5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6" fillId="0" borderId="44" xfId="5" applyFont="1" applyFill="1" applyBorder="1" applyAlignment="1">
      <alignment vertical="center"/>
    </xf>
    <xf numFmtId="1" fontId="6" fillId="0" borderId="24" xfId="1" applyNumberFormat="1" applyFont="1" applyFill="1" applyBorder="1" applyAlignment="1">
      <alignment vertical="center"/>
    </xf>
    <xf numFmtId="1" fontId="6" fillId="0" borderId="33" xfId="1" applyNumberFormat="1" applyFont="1" applyFill="1" applyBorder="1" applyAlignment="1">
      <alignment vertical="center"/>
    </xf>
    <xf numFmtId="1" fontId="6" fillId="0" borderId="17" xfId="1" applyNumberFormat="1" applyFont="1" applyFill="1" applyBorder="1" applyAlignment="1">
      <alignment vertical="center"/>
    </xf>
    <xf numFmtId="1" fontId="6" fillId="0" borderId="34" xfId="1" applyNumberFormat="1" applyFont="1" applyFill="1" applyBorder="1" applyAlignment="1">
      <alignment vertical="center"/>
    </xf>
    <xf numFmtId="1" fontId="6" fillId="0" borderId="17" xfId="5" applyNumberFormat="1" applyFont="1" applyFill="1" applyBorder="1" applyAlignment="1">
      <alignment vertical="center"/>
    </xf>
    <xf numFmtId="1" fontId="6" fillId="0" borderId="27" xfId="5" applyNumberFormat="1" applyFont="1" applyFill="1" applyBorder="1" applyAlignment="1">
      <alignment vertical="center"/>
    </xf>
    <xf numFmtId="1" fontId="6" fillId="0" borderId="20" xfId="5" applyNumberFormat="1" applyFont="1" applyFill="1" applyBorder="1" applyAlignment="1">
      <alignment vertical="center"/>
    </xf>
    <xf numFmtId="0" fontId="6" fillId="0" borderId="3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2" xfId="0" applyFont="1" applyFill="1" applyBorder="1">
      <alignment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42" xfId="0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3" fillId="5" borderId="0" xfId="0" applyFont="1" applyFill="1">
      <alignment vertical="center"/>
    </xf>
    <xf numFmtId="0" fontId="26" fillId="5" borderId="0" xfId="0" applyFont="1" applyFill="1">
      <alignment vertical="center"/>
    </xf>
    <xf numFmtId="0" fontId="15" fillId="0" borderId="0" xfId="0" quotePrefix="1" applyFont="1" applyAlignment="1">
      <alignment horizontal="right" vertical="center"/>
    </xf>
    <xf numFmtId="0" fontId="6" fillId="0" borderId="31" xfId="5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6" fillId="0" borderId="3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6" borderId="1" xfId="0" applyFont="1" applyFill="1" applyBorder="1">
      <alignment vertical="center"/>
    </xf>
    <xf numFmtId="0" fontId="23" fillId="6" borderId="1" xfId="0" applyFont="1" applyFill="1" applyBorder="1">
      <alignment vertical="center"/>
    </xf>
    <xf numFmtId="179" fontId="23" fillId="6" borderId="1" xfId="0" applyNumberFormat="1" applyFont="1" applyFill="1" applyBorder="1">
      <alignment vertical="center"/>
    </xf>
    <xf numFmtId="2" fontId="23" fillId="6" borderId="1" xfId="0" applyNumberFormat="1" applyFont="1" applyFill="1" applyBorder="1">
      <alignment vertical="center"/>
    </xf>
    <xf numFmtId="3" fontId="23" fillId="6" borderId="1" xfId="0" applyNumberFormat="1" applyFont="1" applyFill="1" applyBorder="1" applyAlignment="1">
      <alignment vertical="center" shrinkToFit="1"/>
    </xf>
    <xf numFmtId="178" fontId="23" fillId="6" borderId="1" xfId="0" applyNumberFormat="1" applyFont="1" applyFill="1" applyBorder="1">
      <alignment vertical="center"/>
    </xf>
    <xf numFmtId="11" fontId="23" fillId="6" borderId="1" xfId="0" applyNumberFormat="1" applyFont="1" applyFill="1" applyBorder="1">
      <alignment vertical="center"/>
    </xf>
    <xf numFmtId="0" fontId="6" fillId="6" borderId="1" xfId="5" applyFont="1" applyFill="1" applyBorder="1">
      <alignment vertical="center"/>
    </xf>
    <xf numFmtId="0" fontId="23" fillId="6" borderId="0" xfId="0" applyFont="1" applyFill="1">
      <alignment vertical="center"/>
    </xf>
    <xf numFmtId="0" fontId="6" fillId="0" borderId="31" xfId="0" applyFont="1" applyBorder="1" applyAlignment="1">
      <alignment horizontal="center" vertical="center" wrapText="1"/>
    </xf>
    <xf numFmtId="0" fontId="6" fillId="0" borderId="31" xfId="5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6" fillId="0" borderId="31" xfId="5" applyFont="1" applyBorder="1" applyAlignment="1">
      <alignment horizontal="center" vertical="center"/>
    </xf>
    <xf numFmtId="0" fontId="6" fillId="0" borderId="47" xfId="5" applyFont="1" applyFill="1" applyBorder="1" applyAlignment="1">
      <alignment horizontal="center" vertical="center"/>
    </xf>
    <xf numFmtId="0" fontId="6" fillId="0" borderId="47" xfId="5" applyFont="1" applyFill="1" applyBorder="1">
      <alignment vertical="center"/>
    </xf>
    <xf numFmtId="0" fontId="6" fillId="0" borderId="47" xfId="0" applyFont="1" applyBorder="1" applyAlignment="1">
      <alignment horizontal="center" vertical="center"/>
    </xf>
    <xf numFmtId="0" fontId="6" fillId="0" borderId="47" xfId="5" applyFont="1" applyBorder="1" applyAlignment="1">
      <alignment horizontal="center" vertical="center"/>
    </xf>
    <xf numFmtId="0" fontId="6" fillId="0" borderId="47" xfId="5" applyFont="1" applyBorder="1">
      <alignment vertical="center"/>
    </xf>
    <xf numFmtId="0" fontId="6" fillId="0" borderId="1" xfId="5" applyFont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2" fontId="6" fillId="0" borderId="1" xfId="5" applyNumberFormat="1" applyFont="1" applyFill="1" applyBorder="1">
      <alignment vertical="center"/>
    </xf>
    <xf numFmtId="38" fontId="6" fillId="0" borderId="1" xfId="1" applyFont="1" applyFill="1" applyBorder="1">
      <alignment vertical="center"/>
    </xf>
    <xf numFmtId="176" fontId="6" fillId="0" borderId="1" xfId="1" applyNumberFormat="1" applyFont="1" applyFill="1" applyBorder="1">
      <alignment vertical="center"/>
    </xf>
    <xf numFmtId="0" fontId="6" fillId="0" borderId="1" xfId="5" applyFont="1" applyFill="1" applyBorder="1">
      <alignment vertical="center"/>
    </xf>
    <xf numFmtId="2" fontId="6" fillId="0" borderId="1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7" fontId="6" fillId="0" borderId="1" xfId="5" applyNumberFormat="1" applyFont="1" applyBorder="1">
      <alignment vertical="center"/>
    </xf>
    <xf numFmtId="0" fontId="6" fillId="0" borderId="1" xfId="5" applyFont="1" applyFill="1" applyBorder="1" applyAlignment="1">
      <alignment vertical="center"/>
    </xf>
    <xf numFmtId="0" fontId="23" fillId="7" borderId="1" xfId="0" applyFont="1" applyFill="1" applyBorder="1">
      <alignment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5" fillId="0" borderId="0" xfId="0" quotePrefix="1" applyFont="1" applyAlignment="1">
      <alignment horizontal="center" vertical="center"/>
    </xf>
    <xf numFmtId="0" fontId="6" fillId="0" borderId="48" xfId="5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6" fillId="0" borderId="3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0" fontId="6" fillId="0" borderId="31" xfId="5" applyFont="1" applyBorder="1" applyAlignment="1">
      <alignment horizontal="center" vertical="center"/>
    </xf>
    <xf numFmtId="0" fontId="6" fillId="0" borderId="3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23" fillId="0" borderId="31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6" fillId="0" borderId="29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43" xfId="5" applyFont="1" applyFill="1" applyBorder="1" applyAlignment="1">
      <alignment horizontal="center" vertical="center"/>
    </xf>
    <xf numFmtId="0" fontId="6" fillId="0" borderId="45" xfId="5" applyFont="1" applyFill="1" applyBorder="1" applyAlignment="1">
      <alignment horizontal="center" vertical="center"/>
    </xf>
    <xf numFmtId="0" fontId="6" fillId="0" borderId="46" xfId="5" applyFont="1" applyFill="1" applyBorder="1" applyAlignment="1">
      <alignment horizontal="center" vertical="center"/>
    </xf>
  </cellXfs>
  <cellStyles count="7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  <cellStyle name="標準_05FLIP入力データ(宍喰川)" xfId="5" xr:uid="{00000000-0005-0000-0000-000005000000}"/>
    <cellStyle name="未定義" xfId="6" xr:uid="{00000000-0005-0000-0000-000006000000}"/>
  </cellStyles>
  <dxfs count="21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</xdr:row>
      <xdr:rowOff>0</xdr:rowOff>
    </xdr:from>
    <xdr:to>
      <xdr:col>9</xdr:col>
      <xdr:colOff>256629</xdr:colOff>
      <xdr:row>38</xdr:row>
      <xdr:rowOff>85124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0" y="914400"/>
          <a:ext cx="4371429" cy="4809524"/>
        </a:xfrm>
        <a:prstGeom prst="rect">
          <a:avLst/>
        </a:prstGeom>
      </xdr:spPr>
    </xdr:pic>
    <xdr:clientData/>
  </xdr:twoCellAnchor>
  <xdr:twoCellAnchor>
    <xdr:from>
      <xdr:col>3</xdr:col>
      <xdr:colOff>238125</xdr:colOff>
      <xdr:row>35</xdr:row>
      <xdr:rowOff>95250</xdr:rowOff>
    </xdr:from>
    <xdr:to>
      <xdr:col>4</xdr:col>
      <xdr:colOff>152400</xdr:colOff>
      <xdr:row>37</xdr:row>
      <xdr:rowOff>114300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295525" y="5276850"/>
          <a:ext cx="600075" cy="3238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</xdr:col>
      <xdr:colOff>0</xdr:colOff>
      <xdr:row>60</xdr:row>
      <xdr:rowOff>0</xdr:rowOff>
    </xdr:from>
    <xdr:to>
      <xdr:col>7</xdr:col>
      <xdr:colOff>75762</xdr:colOff>
      <xdr:row>78</xdr:row>
      <xdr:rowOff>152038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1600" y="8229600"/>
          <a:ext cx="3504762" cy="2895238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12</xdr:col>
      <xdr:colOff>47625</xdr:colOff>
      <xdr:row>173</xdr:row>
      <xdr:rowOff>9525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12649200"/>
          <a:ext cx="6219825" cy="1265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96</xdr:row>
      <xdr:rowOff>66675</xdr:rowOff>
    </xdr:from>
    <xdr:to>
      <xdr:col>12</xdr:col>
      <xdr:colOff>9525</xdr:colOff>
      <xdr:row>118</xdr:row>
      <xdr:rowOff>9525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2057400" y="13630275"/>
          <a:ext cx="6181725" cy="32956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96</xdr:row>
      <xdr:rowOff>47625</xdr:rowOff>
    </xdr:from>
    <xdr:to>
      <xdr:col>11</xdr:col>
      <xdr:colOff>609600</xdr:colOff>
      <xdr:row>118</xdr:row>
      <xdr:rowOff>9525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flipV="1">
          <a:off x="2076450" y="13611225"/>
          <a:ext cx="6076950" cy="33147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676275</xdr:colOff>
      <xdr:row>151</xdr:row>
      <xdr:rowOff>28575</xdr:rowOff>
    </xdr:from>
    <xdr:to>
      <xdr:col>12</xdr:col>
      <xdr:colOff>9525</xdr:colOff>
      <xdr:row>172</xdr:row>
      <xdr:rowOff>133350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2047875" y="21974175"/>
          <a:ext cx="6191250" cy="33051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151</xdr:row>
      <xdr:rowOff>28575</xdr:rowOff>
    </xdr:from>
    <xdr:to>
      <xdr:col>12</xdr:col>
      <xdr:colOff>9525</xdr:colOff>
      <xdr:row>172</xdr:row>
      <xdr:rowOff>142875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 flipV="1">
          <a:off x="2057400" y="21974175"/>
          <a:ext cx="6181725" cy="3314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600075</xdr:colOff>
      <xdr:row>84</xdr:row>
      <xdr:rowOff>57150</xdr:rowOff>
    </xdr:from>
    <xdr:to>
      <xdr:col>2</xdr:col>
      <xdr:colOff>676275</xdr:colOff>
      <xdr:row>86</xdr:row>
      <xdr:rowOff>123825</xdr:rowOff>
    </xdr:to>
    <xdr:sp macro="" textlink="">
      <xdr:nvSpPr>
        <xdr:cNvPr id="15" name="左中かっこ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971675" y="12706350"/>
          <a:ext cx="76200" cy="371475"/>
        </a:xfrm>
        <a:prstGeom prst="leftBrace">
          <a:avLst/>
        </a:prstGeom>
        <a:ln w="158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13</xdr:col>
      <xdr:colOff>304800</xdr:colOff>
      <xdr:row>37</xdr:row>
      <xdr:rowOff>133350</xdr:rowOff>
    </xdr:to>
    <xdr:pic>
      <xdr:nvPicPr>
        <xdr:cNvPr id="6477" name="Picture 1">
          <a:extLst>
            <a:ext uri="{FF2B5EF4-FFF2-40B4-BE49-F238E27FC236}">
              <a16:creationId xmlns:a16="http://schemas.microsoft.com/office/drawing/2014/main" id="{00000000-0008-0000-0400-00004D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304800"/>
          <a:ext cx="6477000" cy="548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11</xdr:col>
      <xdr:colOff>593688</xdr:colOff>
      <xdr:row>13</xdr:row>
      <xdr:rowOff>118942</xdr:rowOff>
    </xdr:from>
    <xdr:ext cx="165173" cy="203645"/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5927688" y="210014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①</a:t>
          </a:r>
        </a:p>
      </xdr:txBody>
    </xdr:sp>
    <xdr:clientData/>
  </xdr:oneCellAnchor>
  <xdr:oneCellAnchor>
    <xdr:from>
      <xdr:col>7</xdr:col>
      <xdr:colOff>498438</xdr:colOff>
      <xdr:row>13</xdr:row>
      <xdr:rowOff>109417</xdr:rowOff>
    </xdr:from>
    <xdr:ext cx="165173" cy="203645"/>
    <xdr:sp macro="" textlink="">
      <xdr:nvSpPr>
        <xdr:cNvPr id="4" name="Text Box 1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3089238" y="209061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②</a:t>
          </a:r>
        </a:p>
      </xdr:txBody>
    </xdr:sp>
    <xdr:clientData/>
  </xdr:oneCellAnchor>
  <xdr:oneCellAnchor>
    <xdr:from>
      <xdr:col>10</xdr:col>
      <xdr:colOff>3138</xdr:colOff>
      <xdr:row>13</xdr:row>
      <xdr:rowOff>109417</xdr:rowOff>
    </xdr:from>
    <xdr:ext cx="165173" cy="203645"/>
    <xdr:sp macro="" textlink="">
      <xdr:nvSpPr>
        <xdr:cNvPr id="5" name="Text Box 1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651338" y="209061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④</a:t>
          </a:r>
        </a:p>
      </xdr:txBody>
    </xdr:sp>
    <xdr:clientData/>
  </xdr:oneCellAnchor>
  <xdr:oneCellAnchor>
    <xdr:from>
      <xdr:col>7</xdr:col>
      <xdr:colOff>260313</xdr:colOff>
      <xdr:row>17</xdr:row>
      <xdr:rowOff>109417</xdr:rowOff>
    </xdr:from>
    <xdr:ext cx="165173" cy="203645"/>
    <xdr:sp macro="" textlink="">
      <xdr:nvSpPr>
        <xdr:cNvPr id="6" name="Text Box 1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2851113" y="270021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⑥</a:t>
          </a:r>
        </a:p>
      </xdr:txBody>
    </xdr:sp>
    <xdr:clientData/>
  </xdr:oneCellAnchor>
  <xdr:oneCellAnchor>
    <xdr:from>
      <xdr:col>10</xdr:col>
      <xdr:colOff>498438</xdr:colOff>
      <xdr:row>30</xdr:row>
      <xdr:rowOff>147517</xdr:rowOff>
    </xdr:from>
    <xdr:ext cx="165173" cy="203645"/>
    <xdr:sp macro="" textlink="">
      <xdr:nvSpPr>
        <xdr:cNvPr id="7" name="Text Box 1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5146638" y="473856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⑧</a:t>
          </a:r>
        </a:p>
      </xdr:txBody>
    </xdr:sp>
    <xdr:clientData/>
  </xdr:oneCellAnchor>
  <xdr:oneCellAnchor>
    <xdr:from>
      <xdr:col>8</xdr:col>
      <xdr:colOff>212688</xdr:colOff>
      <xdr:row>10</xdr:row>
      <xdr:rowOff>52267</xdr:rowOff>
    </xdr:from>
    <xdr:ext cx="165173" cy="203645"/>
    <xdr:sp macro="" textlink="">
      <xdr:nvSpPr>
        <xdr:cNvPr id="8" name="Text Box 1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3489288" y="157626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⑩</a:t>
          </a:r>
        </a:p>
      </xdr:txBody>
    </xdr:sp>
    <xdr:clientData/>
  </xdr:oneCellAnchor>
  <xdr:oneCellAnchor>
    <xdr:from>
      <xdr:col>8</xdr:col>
      <xdr:colOff>79338</xdr:colOff>
      <xdr:row>31</xdr:row>
      <xdr:rowOff>4642</xdr:rowOff>
    </xdr:from>
    <xdr:ext cx="165173" cy="203645"/>
    <xdr:sp macro="" textlink="">
      <xdr:nvSpPr>
        <xdr:cNvPr id="9" name="Text Box 19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3355938" y="474809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⑮</a:t>
          </a:r>
        </a:p>
      </xdr:txBody>
    </xdr:sp>
    <xdr:clientData/>
  </xdr:oneCellAnchor>
  <xdr:oneCellAnchor>
    <xdr:from>
      <xdr:col>7</xdr:col>
      <xdr:colOff>469863</xdr:colOff>
      <xdr:row>15</xdr:row>
      <xdr:rowOff>99892</xdr:rowOff>
    </xdr:from>
    <xdr:ext cx="165173" cy="203645"/>
    <xdr:sp macro="" textlink="">
      <xdr:nvSpPr>
        <xdr:cNvPr id="10" name="Text Box 24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3060663" y="238589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③</a:t>
          </a:r>
        </a:p>
      </xdr:txBody>
    </xdr:sp>
    <xdr:clientData/>
  </xdr:oneCellAnchor>
  <xdr:oneCellAnchor>
    <xdr:from>
      <xdr:col>9</xdr:col>
      <xdr:colOff>498438</xdr:colOff>
      <xdr:row>15</xdr:row>
      <xdr:rowOff>99892</xdr:rowOff>
    </xdr:from>
    <xdr:ext cx="165173" cy="203645"/>
    <xdr:sp macro="" textlink="">
      <xdr:nvSpPr>
        <xdr:cNvPr id="11" name="Text Box 25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4460838" y="238589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⑤</a:t>
          </a:r>
        </a:p>
      </xdr:txBody>
    </xdr:sp>
    <xdr:clientData/>
  </xdr:oneCellAnchor>
  <xdr:oneCellAnchor>
    <xdr:from>
      <xdr:col>9</xdr:col>
      <xdr:colOff>555588</xdr:colOff>
      <xdr:row>31</xdr:row>
      <xdr:rowOff>4642</xdr:rowOff>
    </xdr:from>
    <xdr:ext cx="165173" cy="203645"/>
    <xdr:sp macro="" textlink="">
      <xdr:nvSpPr>
        <xdr:cNvPr id="12" name="Text Box 26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4517988" y="474809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⑦</a:t>
          </a:r>
        </a:p>
      </xdr:txBody>
    </xdr:sp>
    <xdr:clientData/>
  </xdr:oneCellAnchor>
  <xdr:oneCellAnchor>
    <xdr:from>
      <xdr:col>7</xdr:col>
      <xdr:colOff>193638</xdr:colOff>
      <xdr:row>10</xdr:row>
      <xdr:rowOff>42742</xdr:rowOff>
    </xdr:from>
    <xdr:ext cx="165173" cy="203645"/>
    <xdr:sp macro="" textlink="">
      <xdr:nvSpPr>
        <xdr:cNvPr id="13" name="Text Box 27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2784438" y="156674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⑨</a:t>
          </a:r>
        </a:p>
      </xdr:txBody>
    </xdr:sp>
    <xdr:clientData/>
  </xdr:oneCellAnchor>
  <xdr:oneCellAnchor>
    <xdr:from>
      <xdr:col>12</xdr:col>
      <xdr:colOff>203163</xdr:colOff>
      <xdr:row>15</xdr:row>
      <xdr:rowOff>90367</xdr:rowOff>
    </xdr:from>
    <xdr:ext cx="165173" cy="203645"/>
    <xdr:sp macro="" textlink="">
      <xdr:nvSpPr>
        <xdr:cNvPr id="14" name="Text Box 28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6222963" y="237636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⑪</a:t>
          </a:r>
        </a:p>
      </xdr:txBody>
    </xdr:sp>
    <xdr:clientData/>
  </xdr:oneCellAnchor>
  <xdr:oneCellAnchor>
    <xdr:from>
      <xdr:col>7</xdr:col>
      <xdr:colOff>31713</xdr:colOff>
      <xdr:row>31</xdr:row>
      <xdr:rowOff>14167</xdr:rowOff>
    </xdr:from>
    <xdr:ext cx="165173" cy="203645"/>
    <xdr:sp macro="" textlink="">
      <xdr:nvSpPr>
        <xdr:cNvPr id="15" name="Text Box 30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2622513" y="475761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⑬</a:t>
          </a:r>
        </a:p>
      </xdr:txBody>
    </xdr:sp>
    <xdr:clientData/>
  </xdr:oneCellAnchor>
  <xdr:oneCellAnchor>
    <xdr:from>
      <xdr:col>8</xdr:col>
      <xdr:colOff>517488</xdr:colOff>
      <xdr:row>17</xdr:row>
      <xdr:rowOff>99892</xdr:rowOff>
    </xdr:from>
    <xdr:ext cx="165173" cy="203645"/>
    <xdr:sp macro="" textlink="">
      <xdr:nvSpPr>
        <xdr:cNvPr id="16" name="Text Box 31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3794088" y="269069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①</a:t>
          </a:r>
        </a:p>
      </xdr:txBody>
    </xdr:sp>
    <xdr:clientData/>
  </xdr:oneCellAnchor>
  <xdr:oneCellAnchor>
    <xdr:from>
      <xdr:col>8</xdr:col>
      <xdr:colOff>98388</xdr:colOff>
      <xdr:row>21</xdr:row>
      <xdr:rowOff>42742</xdr:rowOff>
    </xdr:from>
    <xdr:ext cx="165173" cy="203645"/>
    <xdr:sp macro="" textlink="">
      <xdr:nvSpPr>
        <xdr:cNvPr id="17" name="Text Box 37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3374988" y="324314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⑭</a:t>
          </a:r>
        </a:p>
      </xdr:txBody>
    </xdr:sp>
    <xdr:clientData/>
  </xdr:oneCellAnchor>
  <xdr:oneCellAnchor>
    <xdr:from>
      <xdr:col>8</xdr:col>
      <xdr:colOff>536538</xdr:colOff>
      <xdr:row>21</xdr:row>
      <xdr:rowOff>33217</xdr:rowOff>
    </xdr:from>
    <xdr:ext cx="165173" cy="203645"/>
    <xdr:sp macro="" textlink="">
      <xdr:nvSpPr>
        <xdr:cNvPr id="18" name="Text Box 38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3813138" y="323361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⑮</a:t>
          </a:r>
        </a:p>
      </xdr:txBody>
    </xdr:sp>
    <xdr:clientData/>
  </xdr:oneCellAnchor>
  <xdr:oneCellAnchor>
    <xdr:from>
      <xdr:col>9</xdr:col>
      <xdr:colOff>336513</xdr:colOff>
      <xdr:row>21</xdr:row>
      <xdr:rowOff>33217</xdr:rowOff>
    </xdr:from>
    <xdr:ext cx="165173" cy="203645"/>
    <xdr:sp macro="" textlink="">
      <xdr:nvSpPr>
        <xdr:cNvPr id="19" name="Text Box 39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4298913" y="323361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⑯</a:t>
          </a:r>
        </a:p>
      </xdr:txBody>
    </xdr:sp>
    <xdr:clientData/>
  </xdr:oneCellAnchor>
  <xdr:oneCellAnchor>
    <xdr:from>
      <xdr:col>10</xdr:col>
      <xdr:colOff>165063</xdr:colOff>
      <xdr:row>21</xdr:row>
      <xdr:rowOff>14167</xdr:rowOff>
    </xdr:from>
    <xdr:ext cx="165173" cy="203645"/>
    <xdr:sp macro="" textlink="">
      <xdr:nvSpPr>
        <xdr:cNvPr id="20" name="Text Box 40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4813263" y="321456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⑰</a:t>
          </a:r>
        </a:p>
      </xdr:txBody>
    </xdr:sp>
    <xdr:clientData/>
  </xdr:oneCellAnchor>
  <xdr:oneCellAnchor>
    <xdr:from>
      <xdr:col>10</xdr:col>
      <xdr:colOff>574638</xdr:colOff>
      <xdr:row>21</xdr:row>
      <xdr:rowOff>33217</xdr:rowOff>
    </xdr:from>
    <xdr:ext cx="165173" cy="203645"/>
    <xdr:sp macro="" textlink="">
      <xdr:nvSpPr>
        <xdr:cNvPr id="21" name="Text Box 41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5222838" y="323361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⑱</a:t>
          </a:r>
        </a:p>
      </xdr:txBody>
    </xdr:sp>
    <xdr:clientData/>
  </xdr:oneCellAnchor>
  <xdr:oneCellAnchor>
    <xdr:from>
      <xdr:col>11</xdr:col>
      <xdr:colOff>403188</xdr:colOff>
      <xdr:row>21</xdr:row>
      <xdr:rowOff>23692</xdr:rowOff>
    </xdr:from>
    <xdr:ext cx="165173" cy="203645"/>
    <xdr:sp macro="" textlink="">
      <xdr:nvSpPr>
        <xdr:cNvPr id="22" name="Text Box 42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5737188" y="322409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⑲</a:t>
          </a:r>
        </a:p>
      </xdr:txBody>
    </xdr:sp>
    <xdr:clientData/>
  </xdr:oneCellAnchor>
  <xdr:oneCellAnchor>
    <xdr:from>
      <xdr:col>12</xdr:col>
      <xdr:colOff>60288</xdr:colOff>
      <xdr:row>18</xdr:row>
      <xdr:rowOff>90367</xdr:rowOff>
    </xdr:from>
    <xdr:ext cx="165173" cy="203645"/>
    <xdr:sp macro="" textlink="">
      <xdr:nvSpPr>
        <xdr:cNvPr id="23" name="Text Box 47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6080088" y="283356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⑪</a:t>
          </a:r>
        </a:p>
      </xdr:txBody>
    </xdr:sp>
    <xdr:clientData/>
  </xdr:oneCellAnchor>
  <xdr:oneCellAnchor>
    <xdr:from>
      <xdr:col>9</xdr:col>
      <xdr:colOff>479388</xdr:colOff>
      <xdr:row>17</xdr:row>
      <xdr:rowOff>99892</xdr:rowOff>
    </xdr:from>
    <xdr:ext cx="165173" cy="203645"/>
    <xdr:sp macro="" textlink="">
      <xdr:nvSpPr>
        <xdr:cNvPr id="24" name="Text Box 48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4441788" y="269069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⑫</a:t>
          </a:r>
        </a:p>
      </xdr:txBody>
    </xdr:sp>
    <xdr:clientData/>
  </xdr:oneCellAnchor>
  <xdr:oneCellAnchor>
    <xdr:from>
      <xdr:col>11</xdr:col>
      <xdr:colOff>126963</xdr:colOff>
      <xdr:row>17</xdr:row>
      <xdr:rowOff>99892</xdr:rowOff>
    </xdr:from>
    <xdr:ext cx="165173" cy="203645"/>
    <xdr:sp macro="" textlink="">
      <xdr:nvSpPr>
        <xdr:cNvPr id="25" name="Text Box 49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5460963" y="269069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明朝"/>
              <a:ea typeface="ＭＳ 明朝"/>
            </a:rPr>
            <a:t>⑬</a:t>
          </a:r>
        </a:p>
      </xdr:txBody>
    </xdr:sp>
    <xdr:clientData/>
  </xdr:oneCellAnchor>
  <xdr:oneCellAnchor>
    <xdr:from>
      <xdr:col>9</xdr:col>
      <xdr:colOff>31713</xdr:colOff>
      <xdr:row>11</xdr:row>
      <xdr:rowOff>61792</xdr:rowOff>
    </xdr:from>
    <xdr:ext cx="165173" cy="203645"/>
    <xdr:sp macro="" textlink="">
      <xdr:nvSpPr>
        <xdr:cNvPr id="26" name="Text Box 50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 txBox="1">
          <a:spLocks noChangeArrowheads="1"/>
        </xdr:cNvSpPr>
      </xdr:nvSpPr>
      <xdr:spPr bwMode="auto">
        <a:xfrm>
          <a:off x="3994113" y="173819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800080"/>
              </a:solidFill>
              <a:latin typeface="ＭＳ 明朝"/>
              <a:ea typeface="ＭＳ 明朝"/>
            </a:rPr>
            <a:t>①</a:t>
          </a:r>
        </a:p>
      </xdr:txBody>
    </xdr:sp>
    <xdr:clientData/>
  </xdr:oneCellAnchor>
  <xdr:oneCellAnchor>
    <xdr:from>
      <xdr:col>9</xdr:col>
      <xdr:colOff>536538</xdr:colOff>
      <xdr:row>11</xdr:row>
      <xdr:rowOff>61792</xdr:rowOff>
    </xdr:from>
    <xdr:ext cx="165173" cy="203645"/>
    <xdr:sp macro="" textlink="">
      <xdr:nvSpPr>
        <xdr:cNvPr id="27" name="Text Box 51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 txBox="1">
          <a:spLocks noChangeArrowheads="1"/>
        </xdr:cNvSpPr>
      </xdr:nvSpPr>
      <xdr:spPr bwMode="auto">
        <a:xfrm>
          <a:off x="4498938" y="173819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800080"/>
              </a:solidFill>
              <a:latin typeface="ＭＳ 明朝"/>
              <a:ea typeface="ＭＳ 明朝"/>
            </a:rPr>
            <a:t>②</a:t>
          </a:r>
        </a:p>
      </xdr:txBody>
    </xdr:sp>
    <xdr:clientData/>
  </xdr:oneCellAnchor>
  <xdr:oneCellAnchor>
    <xdr:from>
      <xdr:col>12</xdr:col>
      <xdr:colOff>60288</xdr:colOff>
      <xdr:row>10</xdr:row>
      <xdr:rowOff>71317</xdr:rowOff>
    </xdr:from>
    <xdr:ext cx="165173" cy="203645"/>
    <xdr:sp macro="" textlink="">
      <xdr:nvSpPr>
        <xdr:cNvPr id="28" name="Text Box 52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 txBox="1">
          <a:spLocks noChangeArrowheads="1"/>
        </xdr:cNvSpPr>
      </xdr:nvSpPr>
      <xdr:spPr bwMode="auto">
        <a:xfrm>
          <a:off x="6080088" y="1595317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800080"/>
              </a:solidFill>
              <a:latin typeface="ＭＳ 明朝"/>
              <a:ea typeface="ＭＳ 明朝"/>
            </a:rPr>
            <a:t>④</a:t>
          </a:r>
        </a:p>
      </xdr:txBody>
    </xdr:sp>
    <xdr:clientData/>
  </xdr:oneCellAnchor>
  <xdr:oneCellAnchor>
    <xdr:from>
      <xdr:col>10</xdr:col>
      <xdr:colOff>488913</xdr:colOff>
      <xdr:row>11</xdr:row>
      <xdr:rowOff>42742</xdr:rowOff>
    </xdr:from>
    <xdr:ext cx="165173" cy="203645"/>
    <xdr:sp macro="" textlink="">
      <xdr:nvSpPr>
        <xdr:cNvPr id="29" name="Text Box 62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 txBox="1">
          <a:spLocks noChangeArrowheads="1"/>
        </xdr:cNvSpPr>
      </xdr:nvSpPr>
      <xdr:spPr bwMode="auto">
        <a:xfrm>
          <a:off x="5137113" y="1719142"/>
          <a:ext cx="16517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800080"/>
              </a:solidFill>
              <a:latin typeface="ＭＳ 明朝"/>
              <a:ea typeface="ＭＳ 明朝"/>
            </a:rPr>
            <a:t>③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51"/>
  <sheetViews>
    <sheetView tabSelected="1" topLeftCell="A64" workbookViewId="0">
      <selection activeCell="D3" sqref="D3"/>
    </sheetView>
  </sheetViews>
  <sheetFormatPr defaultRowHeight="12"/>
  <cols>
    <col min="1" max="16384" width="9" style="147"/>
  </cols>
  <sheetData>
    <row r="2" spans="2:4">
      <c r="C2" s="165"/>
      <c r="D2" s="147" t="s">
        <v>287</v>
      </c>
    </row>
    <row r="4" spans="2:4">
      <c r="B4" s="147" t="s">
        <v>257</v>
      </c>
    </row>
    <row r="6" spans="2:4">
      <c r="B6" s="148" t="s">
        <v>260</v>
      </c>
      <c r="C6" s="147" t="s">
        <v>258</v>
      </c>
    </row>
    <row r="41" spans="2:3">
      <c r="B41" s="148" t="s">
        <v>261</v>
      </c>
      <c r="C41" s="147" t="s">
        <v>259</v>
      </c>
    </row>
    <row r="42" spans="2:3">
      <c r="C42" s="147" t="s">
        <v>262</v>
      </c>
    </row>
    <row r="44" spans="2:3">
      <c r="B44" s="148" t="s">
        <v>263</v>
      </c>
      <c r="C44" s="147" t="s">
        <v>264</v>
      </c>
    </row>
    <row r="46" spans="2:3">
      <c r="B46" s="148" t="s">
        <v>265</v>
      </c>
      <c r="C46" s="147" t="s">
        <v>266</v>
      </c>
    </row>
    <row r="48" spans="2:3">
      <c r="B48" s="148" t="s">
        <v>267</v>
      </c>
      <c r="C48" s="147" t="s">
        <v>268</v>
      </c>
    </row>
    <row r="49" spans="2:3">
      <c r="C49" s="147" t="s">
        <v>269</v>
      </c>
    </row>
    <row r="51" spans="2:3">
      <c r="B51" s="148" t="s">
        <v>270</v>
      </c>
      <c r="C51" s="147" t="s">
        <v>271</v>
      </c>
    </row>
    <row r="53" spans="2:3">
      <c r="B53" s="148" t="s">
        <v>272</v>
      </c>
      <c r="C53" s="147" t="s">
        <v>273</v>
      </c>
    </row>
    <row r="55" spans="2:3">
      <c r="B55" s="149" t="s">
        <v>274</v>
      </c>
    </row>
    <row r="56" spans="2:3">
      <c r="C56" s="147" t="s">
        <v>275</v>
      </c>
    </row>
    <row r="57" spans="2:3">
      <c r="C57" s="147" t="s">
        <v>276</v>
      </c>
    </row>
    <row r="58" spans="2:3">
      <c r="C58" s="147" t="s">
        <v>279</v>
      </c>
    </row>
    <row r="59" spans="2:3">
      <c r="C59" s="147" t="s">
        <v>277</v>
      </c>
    </row>
    <row r="82" spans="3:5">
      <c r="C82" s="147" t="s">
        <v>280</v>
      </c>
    </row>
    <row r="83" spans="3:5">
      <c r="C83" s="147" t="s">
        <v>281</v>
      </c>
    </row>
    <row r="84" spans="3:5">
      <c r="C84" s="147" t="s">
        <v>286</v>
      </c>
    </row>
    <row r="85" spans="3:5">
      <c r="D85" s="48" t="s">
        <v>282</v>
      </c>
    </row>
    <row r="86" spans="3:5">
      <c r="D86" s="194" t="s">
        <v>285</v>
      </c>
      <c r="E86" s="194"/>
    </row>
    <row r="87" spans="3:5">
      <c r="D87" s="23" t="s">
        <v>284</v>
      </c>
    </row>
    <row r="88" spans="3:5">
      <c r="C88" s="23"/>
    </row>
    <row r="89" spans="3:5">
      <c r="C89" s="23"/>
    </row>
    <row r="90" spans="3:5">
      <c r="C90" s="152" t="s">
        <v>283</v>
      </c>
    </row>
    <row r="91" spans="3:5">
      <c r="C91" s="150"/>
    </row>
    <row r="92" spans="3:5">
      <c r="C92" s="150"/>
    </row>
    <row r="93" spans="3:5">
      <c r="C93" s="150"/>
    </row>
    <row r="94" spans="3:5">
      <c r="C94" s="151" t="s">
        <v>278</v>
      </c>
    </row>
    <row r="95" spans="3:5">
      <c r="C95" s="150"/>
    </row>
    <row r="96" spans="3:5">
      <c r="C96" s="150"/>
    </row>
    <row r="119" spans="3:3">
      <c r="C119" s="150"/>
    </row>
    <row r="120" spans="3:3">
      <c r="C120" s="150"/>
    </row>
    <row r="121" spans="3:3">
      <c r="C121" s="150"/>
    </row>
    <row r="122" spans="3:3">
      <c r="C122" s="150"/>
    </row>
    <row r="123" spans="3:3">
      <c r="C123" s="150"/>
    </row>
    <row r="124" spans="3:3">
      <c r="C124" s="150"/>
    </row>
    <row r="125" spans="3:3">
      <c r="C125" s="150"/>
    </row>
    <row r="126" spans="3:3">
      <c r="C126" s="150"/>
    </row>
    <row r="127" spans="3:3">
      <c r="C127" s="150"/>
    </row>
    <row r="128" spans="3:3">
      <c r="C128" s="150"/>
    </row>
    <row r="129" spans="3:3">
      <c r="C129" s="150"/>
    </row>
    <row r="130" spans="3:3">
      <c r="C130" s="150"/>
    </row>
    <row r="131" spans="3:3">
      <c r="C131" s="150"/>
    </row>
    <row r="132" spans="3:3">
      <c r="C132" s="150"/>
    </row>
    <row r="133" spans="3:3">
      <c r="C133" s="150"/>
    </row>
    <row r="134" spans="3:3">
      <c r="C134" s="150"/>
    </row>
    <row r="135" spans="3:3">
      <c r="C135" s="150"/>
    </row>
    <row r="136" spans="3:3">
      <c r="C136" s="150"/>
    </row>
    <row r="137" spans="3:3">
      <c r="C137" s="150"/>
    </row>
    <row r="138" spans="3:3">
      <c r="C138" s="150"/>
    </row>
    <row r="139" spans="3:3">
      <c r="C139" s="150"/>
    </row>
    <row r="140" spans="3:3">
      <c r="C140" s="150"/>
    </row>
    <row r="141" spans="3:3">
      <c r="C141" s="150"/>
    </row>
    <row r="142" spans="3:3">
      <c r="C142" s="150"/>
    </row>
    <row r="143" spans="3:3">
      <c r="C143" s="150"/>
    </row>
    <row r="144" spans="3:3">
      <c r="C144" s="150"/>
    </row>
    <row r="145" spans="3:3">
      <c r="C145" s="150"/>
    </row>
    <row r="146" spans="3:3">
      <c r="C146" s="150"/>
    </row>
    <row r="147" spans="3:3">
      <c r="C147" s="150"/>
    </row>
    <row r="148" spans="3:3">
      <c r="C148" s="150"/>
    </row>
    <row r="149" spans="3:3">
      <c r="C149" s="150"/>
    </row>
    <row r="150" spans="3:3">
      <c r="C150" s="150"/>
    </row>
    <row r="151" spans="3:3">
      <c r="C151" s="150"/>
    </row>
  </sheetData>
  <mergeCells count="1">
    <mergeCell ref="D86:E86"/>
  </mergeCells>
  <phoneticPr fontId="25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74"/>
  <sheetViews>
    <sheetView workbookViewId="0">
      <selection activeCell="Z77" sqref="Z77"/>
    </sheetView>
  </sheetViews>
  <sheetFormatPr defaultRowHeight="12"/>
  <cols>
    <col min="1" max="1" width="9.125" style="23" bestFit="1" customWidth="1"/>
    <col min="2" max="2" width="5.25" style="23" bestFit="1" customWidth="1"/>
    <col min="3" max="3" width="12.25" style="23" bestFit="1" customWidth="1"/>
    <col min="4" max="4" width="9.375" style="23" bestFit="1" customWidth="1"/>
    <col min="5" max="9" width="8.5" style="23" bestFit="1" customWidth="1"/>
    <col min="10" max="11" width="6.75" style="23" bestFit="1" customWidth="1"/>
    <col min="12" max="12" width="10.25" style="23" bestFit="1" customWidth="1"/>
    <col min="13" max="13" width="6.375" style="23" bestFit="1" customWidth="1"/>
    <col min="14" max="14" width="7.625" style="23" bestFit="1" customWidth="1"/>
    <col min="15" max="15" width="6.75" style="23" bestFit="1" customWidth="1"/>
    <col min="16" max="16" width="7.5" style="23" customWidth="1"/>
    <col min="17" max="17" width="5.875" style="23" bestFit="1" customWidth="1"/>
    <col min="18" max="18" width="6.75" style="23" bestFit="1" customWidth="1"/>
    <col min="19" max="21" width="5.875" style="23" bestFit="1" customWidth="1"/>
    <col min="22" max="22" width="8.5" style="23" bestFit="1" customWidth="1"/>
    <col min="23" max="23" width="11.75" style="23" customWidth="1"/>
    <col min="24" max="24" width="8.5" style="23" bestFit="1" customWidth="1"/>
    <col min="25" max="32" width="9.125" style="23" bestFit="1" customWidth="1"/>
    <col min="33" max="16384" width="9" style="23"/>
  </cols>
  <sheetData>
    <row r="2" spans="1:24" s="52" customFormat="1" ht="12" customHeight="1">
      <c r="A2" s="132"/>
      <c r="B2" s="209" t="s">
        <v>207</v>
      </c>
      <c r="C2" s="211" t="s">
        <v>208</v>
      </c>
      <c r="D2" s="207" t="s">
        <v>2</v>
      </c>
      <c r="E2" s="199" t="s">
        <v>245</v>
      </c>
      <c r="F2" s="199" t="s">
        <v>246</v>
      </c>
      <c r="G2" s="199" t="s">
        <v>247</v>
      </c>
      <c r="H2" s="199" t="s">
        <v>248</v>
      </c>
      <c r="I2" s="199" t="s">
        <v>247</v>
      </c>
      <c r="J2" s="199" t="s">
        <v>93</v>
      </c>
      <c r="K2" s="199" t="s">
        <v>3</v>
      </c>
      <c r="L2" s="199" t="s">
        <v>249</v>
      </c>
      <c r="M2" s="199" t="s">
        <v>242</v>
      </c>
      <c r="N2" s="199" t="s">
        <v>4</v>
      </c>
      <c r="O2" s="199" t="s">
        <v>209</v>
      </c>
      <c r="P2" s="207" t="s">
        <v>5</v>
      </c>
      <c r="Q2" s="207"/>
      <c r="R2" s="207"/>
      <c r="S2" s="207"/>
      <c r="T2" s="207"/>
      <c r="U2" s="207"/>
      <c r="V2" s="199" t="s">
        <v>210</v>
      </c>
      <c r="W2" s="201" t="s">
        <v>109</v>
      </c>
      <c r="X2" s="203" t="s">
        <v>251</v>
      </c>
    </row>
    <row r="3" spans="1:24" s="52" customFormat="1" ht="12" customHeight="1">
      <c r="A3" s="132"/>
      <c r="B3" s="210"/>
      <c r="C3" s="212"/>
      <c r="D3" s="208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8"/>
      <c r="Q3" s="208"/>
      <c r="R3" s="208"/>
      <c r="S3" s="208"/>
      <c r="T3" s="208"/>
      <c r="U3" s="208"/>
      <c r="V3" s="200"/>
      <c r="W3" s="202"/>
      <c r="X3" s="204"/>
    </row>
    <row r="4" spans="1:24" s="52" customFormat="1" ht="13.5">
      <c r="A4" s="132"/>
      <c r="B4" s="143"/>
      <c r="C4" s="119"/>
      <c r="D4" s="142" t="s">
        <v>211</v>
      </c>
      <c r="E4" s="142" t="s">
        <v>250</v>
      </c>
      <c r="F4" s="142" t="s">
        <v>128</v>
      </c>
      <c r="G4" s="142" t="s">
        <v>129</v>
      </c>
      <c r="H4" s="142" t="s">
        <v>130</v>
      </c>
      <c r="I4" s="142" t="s">
        <v>131</v>
      </c>
      <c r="J4" s="142" t="s">
        <v>132</v>
      </c>
      <c r="K4" s="142" t="s">
        <v>133</v>
      </c>
      <c r="L4" s="142" t="s">
        <v>134</v>
      </c>
      <c r="M4" s="142" t="s">
        <v>135</v>
      </c>
      <c r="N4" s="142" t="s">
        <v>136</v>
      </c>
      <c r="O4" s="142" t="s">
        <v>137</v>
      </c>
      <c r="P4" s="141" t="s">
        <v>138</v>
      </c>
      <c r="Q4" s="141" t="s">
        <v>139</v>
      </c>
      <c r="R4" s="141" t="s">
        <v>140</v>
      </c>
      <c r="S4" s="141" t="s">
        <v>141</v>
      </c>
      <c r="T4" s="141" t="s">
        <v>142</v>
      </c>
      <c r="U4" s="141" t="s">
        <v>143</v>
      </c>
      <c r="V4" s="200"/>
      <c r="W4" s="202"/>
      <c r="X4" s="204"/>
    </row>
    <row r="5" spans="1:24" s="52" customFormat="1">
      <c r="B5" s="144"/>
      <c r="C5" s="119"/>
      <c r="D5" s="142" t="s">
        <v>212</v>
      </c>
      <c r="E5" s="142" t="s">
        <v>94</v>
      </c>
      <c r="F5" s="142" t="s">
        <v>94</v>
      </c>
      <c r="G5" s="142"/>
      <c r="H5" s="142" t="s">
        <v>94</v>
      </c>
      <c r="I5" s="142"/>
      <c r="J5" s="43"/>
      <c r="K5" s="43"/>
      <c r="L5" s="142" t="s">
        <v>94</v>
      </c>
      <c r="M5" s="142"/>
      <c r="N5" s="142" t="s">
        <v>94</v>
      </c>
      <c r="O5" s="142" t="s">
        <v>145</v>
      </c>
      <c r="P5" s="142" t="s">
        <v>145</v>
      </c>
      <c r="Q5" s="43"/>
      <c r="R5" s="43"/>
      <c r="S5" s="43"/>
      <c r="T5" s="43"/>
      <c r="U5" s="43"/>
      <c r="V5" s="200"/>
      <c r="W5" s="202"/>
      <c r="X5" s="204"/>
    </row>
    <row r="6" spans="1:24" s="52" customFormat="1">
      <c r="B6" s="120" t="s">
        <v>213</v>
      </c>
      <c r="C6" s="145" t="s">
        <v>214</v>
      </c>
      <c r="D6" s="146" t="s">
        <v>215</v>
      </c>
      <c r="E6" s="146" t="s">
        <v>216</v>
      </c>
      <c r="F6" s="146" t="s">
        <v>217</v>
      </c>
      <c r="G6" s="146" t="s">
        <v>218</v>
      </c>
      <c r="H6" s="146" t="s">
        <v>219</v>
      </c>
      <c r="I6" s="146" t="s">
        <v>220</v>
      </c>
      <c r="J6" s="146" t="s">
        <v>221</v>
      </c>
      <c r="K6" s="146" t="s">
        <v>222</v>
      </c>
      <c r="L6" s="146" t="s">
        <v>223</v>
      </c>
      <c r="M6" s="146" t="s">
        <v>224</v>
      </c>
      <c r="N6" s="146" t="s">
        <v>225</v>
      </c>
      <c r="O6" s="146" t="s">
        <v>226</v>
      </c>
      <c r="P6" s="146" t="s">
        <v>227</v>
      </c>
      <c r="Q6" s="146" t="s">
        <v>228</v>
      </c>
      <c r="R6" s="146" t="s">
        <v>229</v>
      </c>
      <c r="S6" s="146" t="s">
        <v>230</v>
      </c>
      <c r="T6" s="146" t="s">
        <v>231</v>
      </c>
      <c r="U6" s="146" t="s">
        <v>232</v>
      </c>
      <c r="V6" s="146" t="s">
        <v>233</v>
      </c>
      <c r="W6" s="146" t="s">
        <v>234</v>
      </c>
      <c r="X6" s="146" t="s">
        <v>235</v>
      </c>
    </row>
    <row r="7" spans="1:24">
      <c r="A7" s="118">
        <v>1</v>
      </c>
      <c r="B7" s="157">
        <v>1</v>
      </c>
      <c r="C7" s="158" t="s">
        <v>236</v>
      </c>
      <c r="D7" s="159">
        <v>1.8</v>
      </c>
      <c r="E7" s="160">
        <v>98</v>
      </c>
      <c r="F7" s="161">
        <v>64700</v>
      </c>
      <c r="G7" s="162">
        <v>0.5</v>
      </c>
      <c r="H7" s="161">
        <v>168700</v>
      </c>
      <c r="I7" s="162">
        <v>0.5</v>
      </c>
      <c r="J7" s="159">
        <v>0.33</v>
      </c>
      <c r="K7" s="159">
        <v>0.45</v>
      </c>
      <c r="L7" s="163">
        <v>2200000</v>
      </c>
      <c r="M7" s="159">
        <v>0.24</v>
      </c>
      <c r="N7" s="160">
        <v>0</v>
      </c>
      <c r="O7" s="160">
        <v>39.200000000000003</v>
      </c>
      <c r="P7" s="158">
        <v>0</v>
      </c>
      <c r="Q7" s="159">
        <v>0</v>
      </c>
      <c r="R7" s="159">
        <v>0</v>
      </c>
      <c r="S7" s="159">
        <v>0</v>
      </c>
      <c r="T7" s="159">
        <v>0</v>
      </c>
      <c r="U7" s="159">
        <v>0</v>
      </c>
      <c r="V7" s="158">
        <v>0</v>
      </c>
      <c r="W7" s="158">
        <v>2</v>
      </c>
      <c r="X7" s="158">
        <v>2</v>
      </c>
    </row>
    <row r="8" spans="1:24">
      <c r="A8" s="118">
        <v>2</v>
      </c>
      <c r="B8" s="157">
        <v>2</v>
      </c>
      <c r="C8" s="158" t="s">
        <v>237</v>
      </c>
      <c r="D8" s="159">
        <v>2</v>
      </c>
      <c r="E8" s="160">
        <v>98</v>
      </c>
      <c r="F8" s="161">
        <v>64700</v>
      </c>
      <c r="G8" s="162">
        <v>0.5</v>
      </c>
      <c r="H8" s="161">
        <v>168700</v>
      </c>
      <c r="I8" s="162">
        <v>0.5</v>
      </c>
      <c r="J8" s="159">
        <v>0.33</v>
      </c>
      <c r="K8" s="159">
        <v>0.45</v>
      </c>
      <c r="L8" s="163">
        <v>2200000</v>
      </c>
      <c r="M8" s="159">
        <v>0.24</v>
      </c>
      <c r="N8" s="160">
        <v>0</v>
      </c>
      <c r="O8" s="160">
        <v>39.200000000000003</v>
      </c>
      <c r="P8" s="158">
        <v>28</v>
      </c>
      <c r="Q8" s="159">
        <v>5.0000000000000001E-3</v>
      </c>
      <c r="R8" s="159">
        <v>5</v>
      </c>
      <c r="S8" s="159">
        <v>0.5</v>
      </c>
      <c r="T8" s="159">
        <v>0.97099999999999997</v>
      </c>
      <c r="U8" s="159">
        <v>2.4500000000000002</v>
      </c>
      <c r="V8" s="158">
        <v>0</v>
      </c>
      <c r="W8" s="158">
        <v>2</v>
      </c>
      <c r="X8" s="158">
        <v>2</v>
      </c>
    </row>
    <row r="9" spans="1:24">
      <c r="A9" s="118">
        <v>3</v>
      </c>
      <c r="B9" s="157">
        <v>3</v>
      </c>
      <c r="C9" s="158" t="s">
        <v>254</v>
      </c>
      <c r="D9" s="159">
        <v>2</v>
      </c>
      <c r="E9" s="160">
        <v>98</v>
      </c>
      <c r="F9" s="161">
        <v>118900</v>
      </c>
      <c r="G9" s="162">
        <v>0.5</v>
      </c>
      <c r="H9" s="161">
        <v>310100</v>
      </c>
      <c r="I9" s="162">
        <v>0.5</v>
      </c>
      <c r="J9" s="159">
        <v>0.33</v>
      </c>
      <c r="K9" s="159">
        <v>0.45</v>
      </c>
      <c r="L9" s="163">
        <v>2200000</v>
      </c>
      <c r="M9" s="159">
        <v>0.24</v>
      </c>
      <c r="N9" s="160">
        <v>0</v>
      </c>
      <c r="O9" s="160">
        <v>41.2</v>
      </c>
      <c r="P9" s="158">
        <v>28</v>
      </c>
      <c r="Q9" s="159">
        <v>5.0000000000000001E-3</v>
      </c>
      <c r="R9" s="159">
        <v>19.649999999999999</v>
      </c>
      <c r="S9" s="159">
        <v>0.5</v>
      </c>
      <c r="T9" s="159">
        <v>0.72899999999999998</v>
      </c>
      <c r="U9" s="159">
        <v>6.3879999999999999</v>
      </c>
      <c r="V9" s="158">
        <v>0</v>
      </c>
      <c r="W9" s="158">
        <v>2</v>
      </c>
      <c r="X9" s="158">
        <v>2</v>
      </c>
    </row>
    <row r="10" spans="1:24">
      <c r="A10" s="118">
        <v>4</v>
      </c>
      <c r="B10" s="157">
        <v>4</v>
      </c>
      <c r="C10" s="158" t="s">
        <v>252</v>
      </c>
      <c r="D10" s="159">
        <v>2</v>
      </c>
      <c r="E10" s="160">
        <v>98</v>
      </c>
      <c r="F10" s="161">
        <v>107400</v>
      </c>
      <c r="G10" s="162">
        <v>0.5</v>
      </c>
      <c r="H10" s="161">
        <v>280100</v>
      </c>
      <c r="I10" s="162">
        <v>0.5</v>
      </c>
      <c r="J10" s="159">
        <v>0.33</v>
      </c>
      <c r="K10" s="159">
        <v>0.45</v>
      </c>
      <c r="L10" s="163">
        <v>2200000</v>
      </c>
      <c r="M10" s="159">
        <v>0.24</v>
      </c>
      <c r="N10" s="160">
        <v>0</v>
      </c>
      <c r="O10" s="160">
        <v>40.799999999999997</v>
      </c>
      <c r="P10" s="158">
        <v>28</v>
      </c>
      <c r="Q10" s="159">
        <v>5.0000000000000001E-3</v>
      </c>
      <c r="R10" s="159">
        <v>12</v>
      </c>
      <c r="S10" s="159">
        <v>0.5</v>
      </c>
      <c r="T10" s="159">
        <v>0.80700000000000005</v>
      </c>
      <c r="U10" s="159">
        <v>5.3</v>
      </c>
      <c r="V10" s="158">
        <v>0</v>
      </c>
      <c r="W10" s="158">
        <v>2</v>
      </c>
      <c r="X10" s="158">
        <v>2</v>
      </c>
    </row>
    <row r="11" spans="1:24">
      <c r="A11" s="118">
        <v>5</v>
      </c>
      <c r="B11" s="157">
        <v>5</v>
      </c>
      <c r="C11" s="158" t="s">
        <v>255</v>
      </c>
      <c r="D11" s="159">
        <v>1.7</v>
      </c>
      <c r="E11" s="160">
        <v>260</v>
      </c>
      <c r="F11" s="161">
        <v>47600</v>
      </c>
      <c r="G11" s="162">
        <v>0.5</v>
      </c>
      <c r="H11" s="161">
        <v>124100</v>
      </c>
      <c r="I11" s="162">
        <v>0.5</v>
      </c>
      <c r="J11" s="159">
        <v>0.33</v>
      </c>
      <c r="K11" s="159">
        <v>0.55000000000000004</v>
      </c>
      <c r="L11" s="163">
        <v>2200000</v>
      </c>
      <c r="M11" s="159">
        <v>0.2</v>
      </c>
      <c r="N11" s="160">
        <v>140</v>
      </c>
      <c r="O11" s="160">
        <v>0</v>
      </c>
      <c r="P11" s="158">
        <v>0</v>
      </c>
      <c r="Q11" s="159">
        <v>0</v>
      </c>
      <c r="R11" s="159">
        <v>0</v>
      </c>
      <c r="S11" s="159">
        <v>0</v>
      </c>
      <c r="T11" s="159">
        <v>0</v>
      </c>
      <c r="U11" s="159">
        <v>0</v>
      </c>
      <c r="V11" s="158">
        <v>0</v>
      </c>
      <c r="W11" s="158">
        <v>2</v>
      </c>
      <c r="X11" s="158">
        <v>2</v>
      </c>
    </row>
    <row r="12" spans="1:24">
      <c r="A12" s="118">
        <v>6</v>
      </c>
      <c r="B12" s="157">
        <v>6</v>
      </c>
      <c r="C12" s="158" t="s">
        <v>256</v>
      </c>
      <c r="D12" s="159">
        <v>2</v>
      </c>
      <c r="E12" s="160">
        <v>98</v>
      </c>
      <c r="F12" s="161">
        <v>168800</v>
      </c>
      <c r="G12" s="162">
        <v>0.5</v>
      </c>
      <c r="H12" s="161">
        <v>440100</v>
      </c>
      <c r="I12" s="162">
        <v>0.5</v>
      </c>
      <c r="J12" s="159">
        <v>0.33</v>
      </c>
      <c r="K12" s="159">
        <v>0.45</v>
      </c>
      <c r="L12" s="163">
        <v>2200000</v>
      </c>
      <c r="M12" s="159">
        <v>0.24</v>
      </c>
      <c r="N12" s="160">
        <v>0</v>
      </c>
      <c r="O12" s="160">
        <v>43</v>
      </c>
      <c r="P12" s="158">
        <v>0</v>
      </c>
      <c r="Q12" s="159">
        <v>0</v>
      </c>
      <c r="R12" s="159">
        <v>0</v>
      </c>
      <c r="S12" s="159">
        <v>0</v>
      </c>
      <c r="T12" s="159">
        <v>0</v>
      </c>
      <c r="U12" s="159">
        <v>0</v>
      </c>
      <c r="V12" s="158">
        <v>0</v>
      </c>
      <c r="W12" s="158">
        <v>2</v>
      </c>
      <c r="X12" s="158">
        <v>2</v>
      </c>
    </row>
    <row r="13" spans="1:24">
      <c r="A13" s="118">
        <v>7</v>
      </c>
      <c r="B13" s="157">
        <v>7</v>
      </c>
      <c r="C13" s="158" t="s">
        <v>253</v>
      </c>
      <c r="D13" s="159">
        <v>2</v>
      </c>
      <c r="E13" s="160">
        <v>98</v>
      </c>
      <c r="F13" s="161">
        <v>180000</v>
      </c>
      <c r="G13" s="162">
        <v>0.5</v>
      </c>
      <c r="H13" s="161">
        <v>469400</v>
      </c>
      <c r="I13" s="162">
        <v>0.5</v>
      </c>
      <c r="J13" s="159">
        <v>0.33</v>
      </c>
      <c r="K13" s="159">
        <v>0.45</v>
      </c>
      <c r="L13" s="163">
        <v>22000</v>
      </c>
      <c r="M13" s="159">
        <v>0.24</v>
      </c>
      <c r="N13" s="160">
        <v>20</v>
      </c>
      <c r="O13" s="160">
        <v>35</v>
      </c>
      <c r="P13" s="158">
        <v>0</v>
      </c>
      <c r="Q13" s="159">
        <v>0</v>
      </c>
      <c r="R13" s="159">
        <v>0</v>
      </c>
      <c r="S13" s="159">
        <v>0</v>
      </c>
      <c r="T13" s="159">
        <v>0</v>
      </c>
      <c r="U13" s="159">
        <v>0</v>
      </c>
      <c r="V13" s="158">
        <v>1</v>
      </c>
      <c r="W13" s="158">
        <v>2</v>
      </c>
      <c r="X13" s="158">
        <v>2</v>
      </c>
    </row>
    <row r="14" spans="1:24">
      <c r="A14" s="118">
        <v>8</v>
      </c>
      <c r="B14" s="121"/>
      <c r="C14" s="122"/>
      <c r="D14" s="123"/>
      <c r="E14" s="124"/>
      <c r="F14" s="125"/>
      <c r="G14" s="126"/>
      <c r="H14" s="125"/>
      <c r="I14" s="126"/>
      <c r="J14" s="123"/>
      <c r="K14" s="123"/>
      <c r="L14" s="127"/>
      <c r="M14" s="123"/>
      <c r="N14" s="124"/>
      <c r="O14" s="124"/>
      <c r="P14" s="122"/>
      <c r="Q14" s="123"/>
      <c r="R14" s="123"/>
      <c r="S14" s="123"/>
      <c r="T14" s="123"/>
      <c r="U14" s="123"/>
      <c r="V14" s="122"/>
      <c r="W14" s="122"/>
      <c r="X14" s="122"/>
    </row>
    <row r="15" spans="1:24">
      <c r="A15" s="118">
        <v>9</v>
      </c>
      <c r="B15" s="121"/>
      <c r="C15" s="122"/>
      <c r="D15" s="123"/>
      <c r="E15" s="124"/>
      <c r="F15" s="125"/>
      <c r="G15" s="126"/>
      <c r="H15" s="125"/>
      <c r="I15" s="126"/>
      <c r="J15" s="123"/>
      <c r="K15" s="123"/>
      <c r="L15" s="127"/>
      <c r="M15" s="123"/>
      <c r="N15" s="124"/>
      <c r="O15" s="124"/>
      <c r="P15" s="122"/>
      <c r="Q15" s="123"/>
      <c r="R15" s="123"/>
      <c r="S15" s="123"/>
      <c r="T15" s="123"/>
      <c r="U15" s="123"/>
      <c r="V15" s="122"/>
      <c r="W15" s="122"/>
      <c r="X15" s="122"/>
    </row>
    <row r="16" spans="1:24">
      <c r="A16" s="118">
        <v>10</v>
      </c>
      <c r="B16" s="121"/>
      <c r="C16" s="122"/>
      <c r="D16" s="123"/>
      <c r="E16" s="124"/>
      <c r="F16" s="125"/>
      <c r="G16" s="126"/>
      <c r="H16" s="125"/>
      <c r="I16" s="126"/>
      <c r="J16" s="123"/>
      <c r="K16" s="123"/>
      <c r="L16" s="127"/>
      <c r="M16" s="123"/>
      <c r="N16" s="124"/>
      <c r="O16" s="124"/>
      <c r="P16" s="122"/>
      <c r="Q16" s="123"/>
      <c r="R16" s="123"/>
      <c r="S16" s="123"/>
      <c r="T16" s="123"/>
      <c r="U16" s="123"/>
      <c r="V16" s="122"/>
      <c r="W16" s="122"/>
      <c r="X16" s="122"/>
    </row>
    <row r="17" spans="1:24">
      <c r="A17" s="118">
        <v>11</v>
      </c>
      <c r="B17" s="121"/>
      <c r="C17" s="122"/>
      <c r="D17" s="123"/>
      <c r="E17" s="124"/>
      <c r="F17" s="125"/>
      <c r="G17" s="126"/>
      <c r="H17" s="125"/>
      <c r="I17" s="126"/>
      <c r="J17" s="123"/>
      <c r="K17" s="123"/>
      <c r="L17" s="127"/>
      <c r="M17" s="123"/>
      <c r="N17" s="124"/>
      <c r="O17" s="124"/>
      <c r="P17" s="122"/>
      <c r="Q17" s="123"/>
      <c r="R17" s="123"/>
      <c r="S17" s="123"/>
      <c r="T17" s="123"/>
      <c r="U17" s="123"/>
      <c r="V17" s="122"/>
      <c r="W17" s="122"/>
      <c r="X17" s="122"/>
    </row>
    <row r="18" spans="1:24">
      <c r="A18" s="118">
        <v>12</v>
      </c>
      <c r="B18" s="121"/>
      <c r="C18" s="122"/>
      <c r="D18" s="123"/>
      <c r="E18" s="124"/>
      <c r="F18" s="125"/>
      <c r="G18" s="126"/>
      <c r="H18" s="125"/>
      <c r="I18" s="126"/>
      <c r="J18" s="123"/>
      <c r="K18" s="123"/>
      <c r="L18" s="127"/>
      <c r="M18" s="123"/>
      <c r="N18" s="124"/>
      <c r="O18" s="124"/>
      <c r="P18" s="122"/>
      <c r="Q18" s="123"/>
      <c r="R18" s="123"/>
      <c r="S18" s="123"/>
      <c r="T18" s="123"/>
      <c r="U18" s="123"/>
      <c r="V18" s="122"/>
      <c r="W18" s="122"/>
      <c r="X18" s="122"/>
    </row>
    <row r="19" spans="1:24">
      <c r="A19" s="118">
        <v>13</v>
      </c>
      <c r="B19" s="121"/>
      <c r="C19" s="122"/>
      <c r="D19" s="123"/>
      <c r="E19" s="124"/>
      <c r="F19" s="125"/>
      <c r="G19" s="126"/>
      <c r="H19" s="125"/>
      <c r="I19" s="126"/>
      <c r="J19" s="123"/>
      <c r="K19" s="123"/>
      <c r="L19" s="127"/>
      <c r="M19" s="123"/>
      <c r="N19" s="124"/>
      <c r="O19" s="124"/>
      <c r="P19" s="122"/>
      <c r="Q19" s="123"/>
      <c r="R19" s="123"/>
      <c r="S19" s="123"/>
      <c r="T19" s="123"/>
      <c r="U19" s="123"/>
      <c r="V19" s="122"/>
      <c r="W19" s="122"/>
      <c r="X19" s="122"/>
    </row>
    <row r="20" spans="1:24">
      <c r="A20" s="118">
        <v>14</v>
      </c>
      <c r="B20" s="121"/>
      <c r="C20" s="122"/>
      <c r="D20" s="123"/>
      <c r="E20" s="124"/>
      <c r="F20" s="125"/>
      <c r="G20" s="126"/>
      <c r="H20" s="125"/>
      <c r="I20" s="126"/>
      <c r="J20" s="123"/>
      <c r="K20" s="123"/>
      <c r="L20" s="127"/>
      <c r="M20" s="123"/>
      <c r="N20" s="124"/>
      <c r="O20" s="124"/>
      <c r="P20" s="122"/>
      <c r="Q20" s="123"/>
      <c r="R20" s="123"/>
      <c r="S20" s="123"/>
      <c r="T20" s="123"/>
      <c r="U20" s="123"/>
      <c r="V20" s="122"/>
      <c r="W20" s="122"/>
      <c r="X20" s="122"/>
    </row>
    <row r="21" spans="1:24">
      <c r="A21" s="118">
        <v>15</v>
      </c>
      <c r="B21" s="121"/>
      <c r="C21" s="122"/>
      <c r="D21" s="123"/>
      <c r="E21" s="124"/>
      <c r="F21" s="125"/>
      <c r="G21" s="126"/>
      <c r="H21" s="125"/>
      <c r="I21" s="126"/>
      <c r="J21" s="123"/>
      <c r="K21" s="123"/>
      <c r="L21" s="127"/>
      <c r="M21" s="123"/>
      <c r="N21" s="124"/>
      <c r="O21" s="124"/>
      <c r="P21" s="122"/>
      <c r="Q21" s="123"/>
      <c r="R21" s="123"/>
      <c r="S21" s="123"/>
      <c r="T21" s="123"/>
      <c r="U21" s="123"/>
      <c r="V21" s="122"/>
      <c r="W21" s="122"/>
      <c r="X21" s="122"/>
    </row>
    <row r="22" spans="1:24">
      <c r="A22" s="118">
        <v>16</v>
      </c>
      <c r="B22" s="121"/>
      <c r="C22" s="122"/>
      <c r="D22" s="123"/>
      <c r="E22" s="124"/>
      <c r="F22" s="125"/>
      <c r="G22" s="126"/>
      <c r="H22" s="125"/>
      <c r="I22" s="126"/>
      <c r="J22" s="123"/>
      <c r="K22" s="123"/>
      <c r="L22" s="127"/>
      <c r="M22" s="123"/>
      <c r="N22" s="124"/>
      <c r="O22" s="124"/>
      <c r="P22" s="122"/>
      <c r="Q22" s="123"/>
      <c r="R22" s="123"/>
      <c r="S22" s="123"/>
      <c r="T22" s="123"/>
      <c r="U22" s="123"/>
      <c r="V22" s="122"/>
      <c r="W22" s="122"/>
      <c r="X22" s="122"/>
    </row>
    <row r="23" spans="1:24">
      <c r="A23" s="118">
        <v>17</v>
      </c>
      <c r="B23" s="121"/>
      <c r="C23" s="122"/>
      <c r="D23" s="123"/>
      <c r="E23" s="124"/>
      <c r="F23" s="125"/>
      <c r="G23" s="126"/>
      <c r="H23" s="125"/>
      <c r="I23" s="126"/>
      <c r="J23" s="123"/>
      <c r="K23" s="123"/>
      <c r="L23" s="127"/>
      <c r="M23" s="123"/>
      <c r="N23" s="124"/>
      <c r="O23" s="124"/>
      <c r="P23" s="122"/>
      <c r="Q23" s="123"/>
      <c r="R23" s="123"/>
      <c r="S23" s="123"/>
      <c r="T23" s="123"/>
      <c r="U23" s="123"/>
      <c r="V23" s="122"/>
      <c r="W23" s="122"/>
      <c r="X23" s="122"/>
    </row>
    <row r="24" spans="1:24">
      <c r="A24" s="118">
        <v>18</v>
      </c>
      <c r="B24" s="121"/>
      <c r="C24" s="122"/>
      <c r="D24" s="123"/>
      <c r="E24" s="124"/>
      <c r="F24" s="125"/>
      <c r="G24" s="126"/>
      <c r="H24" s="125"/>
      <c r="I24" s="126"/>
      <c r="J24" s="123"/>
      <c r="K24" s="123"/>
      <c r="L24" s="127"/>
      <c r="M24" s="123"/>
      <c r="N24" s="124"/>
      <c r="O24" s="124"/>
      <c r="P24" s="122"/>
      <c r="Q24" s="123"/>
      <c r="R24" s="123"/>
      <c r="S24" s="123"/>
      <c r="T24" s="123"/>
      <c r="U24" s="123"/>
      <c r="V24" s="122"/>
      <c r="W24" s="122"/>
      <c r="X24" s="122"/>
    </row>
    <row r="25" spans="1:24">
      <c r="A25" s="118">
        <v>19</v>
      </c>
      <c r="B25" s="121"/>
      <c r="C25" s="122"/>
      <c r="D25" s="123"/>
      <c r="E25" s="124"/>
      <c r="F25" s="125"/>
      <c r="G25" s="126"/>
      <c r="H25" s="125"/>
      <c r="I25" s="126"/>
      <c r="J25" s="123"/>
      <c r="K25" s="123"/>
      <c r="L25" s="127"/>
      <c r="M25" s="123"/>
      <c r="N25" s="124"/>
      <c r="O25" s="124"/>
      <c r="P25" s="122"/>
      <c r="Q25" s="123"/>
      <c r="R25" s="123"/>
      <c r="S25" s="123"/>
      <c r="T25" s="123"/>
      <c r="U25" s="123"/>
      <c r="V25" s="122"/>
      <c r="W25" s="122"/>
      <c r="X25" s="122"/>
    </row>
    <row r="26" spans="1:24">
      <c r="A26" s="118">
        <v>20</v>
      </c>
      <c r="B26" s="121"/>
      <c r="C26" s="122"/>
      <c r="D26" s="123"/>
      <c r="E26" s="124"/>
      <c r="F26" s="125"/>
      <c r="G26" s="126"/>
      <c r="H26" s="125"/>
      <c r="I26" s="126"/>
      <c r="J26" s="123"/>
      <c r="K26" s="123"/>
      <c r="L26" s="127"/>
      <c r="M26" s="123"/>
      <c r="N26" s="124"/>
      <c r="O26" s="124"/>
      <c r="P26" s="122"/>
      <c r="Q26" s="123"/>
      <c r="R26" s="123"/>
      <c r="S26" s="123"/>
      <c r="T26" s="123"/>
      <c r="U26" s="123"/>
      <c r="V26" s="122"/>
      <c r="W26" s="122"/>
      <c r="X26" s="122"/>
    </row>
    <row r="27" spans="1:24">
      <c r="A27" s="118">
        <v>21</v>
      </c>
      <c r="B27" s="121"/>
      <c r="C27" s="122"/>
      <c r="D27" s="123"/>
      <c r="E27" s="124"/>
      <c r="F27" s="125"/>
      <c r="G27" s="126"/>
      <c r="H27" s="125"/>
      <c r="I27" s="126"/>
      <c r="J27" s="123"/>
      <c r="K27" s="123"/>
      <c r="L27" s="127"/>
      <c r="M27" s="123"/>
      <c r="N27" s="124"/>
      <c r="O27" s="124"/>
      <c r="P27" s="122"/>
      <c r="Q27" s="123"/>
      <c r="R27" s="123"/>
      <c r="S27" s="123"/>
      <c r="T27" s="123"/>
      <c r="U27" s="123"/>
      <c r="V27" s="122"/>
      <c r="W27" s="122"/>
      <c r="X27" s="122"/>
    </row>
    <row r="28" spans="1:24">
      <c r="A28" s="118">
        <v>22</v>
      </c>
      <c r="B28" s="121"/>
      <c r="C28" s="122"/>
      <c r="D28" s="123"/>
      <c r="E28" s="124"/>
      <c r="F28" s="125"/>
      <c r="G28" s="126"/>
      <c r="H28" s="125"/>
      <c r="I28" s="126"/>
      <c r="J28" s="123"/>
      <c r="K28" s="123"/>
      <c r="L28" s="127"/>
      <c r="M28" s="123"/>
      <c r="N28" s="124"/>
      <c r="O28" s="124"/>
      <c r="P28" s="122"/>
      <c r="Q28" s="123"/>
      <c r="R28" s="123"/>
      <c r="S28" s="123"/>
      <c r="T28" s="123"/>
      <c r="U28" s="123"/>
      <c r="V28" s="122"/>
      <c r="W28" s="122"/>
      <c r="X28" s="122"/>
    </row>
    <row r="29" spans="1:24">
      <c r="A29" s="118">
        <v>23</v>
      </c>
      <c r="B29" s="121"/>
      <c r="C29" s="122"/>
      <c r="D29" s="123"/>
      <c r="E29" s="124"/>
      <c r="F29" s="125"/>
      <c r="G29" s="126"/>
      <c r="H29" s="125"/>
      <c r="I29" s="126"/>
      <c r="J29" s="123"/>
      <c r="K29" s="123"/>
      <c r="L29" s="127"/>
      <c r="M29" s="123"/>
      <c r="N29" s="124"/>
      <c r="O29" s="124"/>
      <c r="P29" s="122"/>
      <c r="Q29" s="123"/>
      <c r="R29" s="123"/>
      <c r="S29" s="123"/>
      <c r="T29" s="123"/>
      <c r="U29" s="123"/>
      <c r="V29" s="122"/>
      <c r="W29" s="122"/>
      <c r="X29" s="122"/>
    </row>
    <row r="30" spans="1:24">
      <c r="A30" s="118">
        <v>24</v>
      </c>
      <c r="B30" s="121"/>
      <c r="C30" s="122"/>
      <c r="D30" s="123"/>
      <c r="E30" s="124"/>
      <c r="F30" s="125"/>
      <c r="G30" s="126"/>
      <c r="H30" s="125"/>
      <c r="I30" s="126"/>
      <c r="J30" s="123"/>
      <c r="K30" s="123"/>
      <c r="L30" s="127"/>
      <c r="M30" s="123"/>
      <c r="N30" s="124"/>
      <c r="O30" s="124"/>
      <c r="P30" s="122"/>
      <c r="Q30" s="123"/>
      <c r="R30" s="123"/>
      <c r="S30" s="123"/>
      <c r="T30" s="123"/>
      <c r="U30" s="123"/>
      <c r="V30" s="122"/>
      <c r="W30" s="122"/>
      <c r="X30" s="122"/>
    </row>
    <row r="31" spans="1:24">
      <c r="A31" s="118">
        <v>25</v>
      </c>
      <c r="B31" s="121"/>
      <c r="C31" s="122"/>
      <c r="D31" s="123"/>
      <c r="E31" s="124"/>
      <c r="F31" s="125"/>
      <c r="G31" s="126"/>
      <c r="H31" s="125"/>
      <c r="I31" s="126"/>
      <c r="J31" s="123"/>
      <c r="K31" s="123"/>
      <c r="L31" s="127"/>
      <c r="M31" s="123"/>
      <c r="N31" s="124"/>
      <c r="O31" s="124"/>
      <c r="P31" s="122"/>
      <c r="Q31" s="123"/>
      <c r="R31" s="123"/>
      <c r="S31" s="123"/>
      <c r="T31" s="123"/>
      <c r="U31" s="123"/>
      <c r="V31" s="122"/>
      <c r="W31" s="122"/>
      <c r="X31" s="122"/>
    </row>
    <row r="32" spans="1:24">
      <c r="A32" s="118">
        <v>26</v>
      </c>
      <c r="B32" s="121"/>
      <c r="C32" s="122"/>
      <c r="D32" s="123"/>
      <c r="E32" s="124"/>
      <c r="F32" s="125"/>
      <c r="G32" s="126"/>
      <c r="H32" s="125"/>
      <c r="I32" s="126"/>
      <c r="J32" s="123"/>
      <c r="K32" s="123"/>
      <c r="L32" s="127"/>
      <c r="M32" s="123"/>
      <c r="N32" s="124"/>
      <c r="O32" s="124"/>
      <c r="P32" s="122"/>
      <c r="Q32" s="123"/>
      <c r="R32" s="123"/>
      <c r="S32" s="123"/>
      <c r="T32" s="123"/>
      <c r="U32" s="123"/>
      <c r="V32" s="122"/>
      <c r="W32" s="122"/>
      <c r="X32" s="122"/>
    </row>
    <row r="33" spans="1:24">
      <c r="A33" s="118">
        <v>27</v>
      </c>
      <c r="B33" s="121"/>
      <c r="C33" s="122"/>
      <c r="D33" s="123"/>
      <c r="E33" s="124"/>
      <c r="F33" s="125"/>
      <c r="G33" s="126"/>
      <c r="H33" s="125"/>
      <c r="I33" s="126"/>
      <c r="J33" s="123"/>
      <c r="K33" s="123"/>
      <c r="L33" s="127"/>
      <c r="M33" s="123"/>
      <c r="N33" s="124"/>
      <c r="O33" s="124"/>
      <c r="P33" s="122"/>
      <c r="Q33" s="123"/>
      <c r="R33" s="123"/>
      <c r="S33" s="123"/>
      <c r="T33" s="123"/>
      <c r="U33" s="123"/>
      <c r="V33" s="122"/>
      <c r="W33" s="122"/>
      <c r="X33" s="122"/>
    </row>
    <row r="34" spans="1:24">
      <c r="A34" s="118">
        <v>28</v>
      </c>
      <c r="B34" s="121"/>
      <c r="C34" s="122"/>
      <c r="D34" s="123"/>
      <c r="E34" s="124"/>
      <c r="F34" s="125"/>
      <c r="G34" s="126"/>
      <c r="H34" s="125"/>
      <c r="I34" s="126"/>
      <c r="J34" s="123"/>
      <c r="K34" s="123"/>
      <c r="L34" s="127"/>
      <c r="M34" s="123"/>
      <c r="N34" s="124"/>
      <c r="O34" s="124"/>
      <c r="P34" s="122"/>
      <c r="Q34" s="123"/>
      <c r="R34" s="123"/>
      <c r="S34" s="123"/>
      <c r="T34" s="123"/>
      <c r="U34" s="123"/>
      <c r="V34" s="122"/>
      <c r="W34" s="122"/>
      <c r="X34" s="122"/>
    </row>
    <row r="35" spans="1:24">
      <c r="A35" s="118">
        <v>29</v>
      </c>
      <c r="B35" s="121"/>
      <c r="C35" s="122"/>
      <c r="D35" s="123"/>
      <c r="E35" s="124"/>
      <c r="F35" s="125"/>
      <c r="G35" s="126"/>
      <c r="H35" s="125"/>
      <c r="I35" s="126"/>
      <c r="J35" s="123"/>
      <c r="K35" s="123"/>
      <c r="L35" s="127"/>
      <c r="M35" s="123"/>
      <c r="N35" s="124"/>
      <c r="O35" s="124"/>
      <c r="P35" s="122"/>
      <c r="Q35" s="123"/>
      <c r="R35" s="123"/>
      <c r="S35" s="123"/>
      <c r="T35" s="123"/>
      <c r="U35" s="123"/>
      <c r="V35" s="122"/>
      <c r="W35" s="122"/>
      <c r="X35" s="122"/>
    </row>
    <row r="36" spans="1:24">
      <c r="A36" s="118">
        <v>30</v>
      </c>
      <c r="B36" s="121"/>
      <c r="C36" s="122"/>
      <c r="D36" s="123"/>
      <c r="E36" s="124"/>
      <c r="F36" s="125"/>
      <c r="G36" s="126"/>
      <c r="H36" s="125"/>
      <c r="I36" s="126"/>
      <c r="J36" s="123"/>
      <c r="K36" s="123"/>
      <c r="L36" s="127"/>
      <c r="M36" s="123"/>
      <c r="N36" s="124"/>
      <c r="O36" s="124"/>
      <c r="P36" s="122"/>
      <c r="Q36" s="123"/>
      <c r="R36" s="123"/>
      <c r="S36" s="123"/>
      <c r="T36" s="123"/>
      <c r="U36" s="123"/>
      <c r="V36" s="122"/>
      <c r="W36" s="122"/>
      <c r="X36" s="122"/>
    </row>
    <row r="39" spans="1:24">
      <c r="V39" s="196" t="s">
        <v>317</v>
      </c>
      <c r="W39" s="197"/>
      <c r="X39" s="198"/>
    </row>
    <row r="40" spans="1:24">
      <c r="B40" s="209" t="s">
        <v>207</v>
      </c>
      <c r="C40" s="211" t="s">
        <v>208</v>
      </c>
      <c r="D40" s="207" t="s">
        <v>2</v>
      </c>
      <c r="E40" s="199" t="s">
        <v>245</v>
      </c>
      <c r="F40" s="199" t="s">
        <v>246</v>
      </c>
      <c r="G40" s="199" t="s">
        <v>247</v>
      </c>
      <c r="H40" s="199" t="s">
        <v>248</v>
      </c>
      <c r="I40" s="199" t="s">
        <v>247</v>
      </c>
      <c r="J40" s="199" t="s">
        <v>93</v>
      </c>
      <c r="K40" s="199" t="s">
        <v>3</v>
      </c>
      <c r="L40" s="199" t="s">
        <v>249</v>
      </c>
      <c r="M40" s="199" t="s">
        <v>242</v>
      </c>
      <c r="N40" s="199" t="s">
        <v>4</v>
      </c>
      <c r="O40" s="199" t="s">
        <v>209</v>
      </c>
      <c r="P40" s="207" t="s">
        <v>5</v>
      </c>
      <c r="Q40" s="207"/>
      <c r="R40" s="207"/>
      <c r="S40" s="207"/>
      <c r="T40" s="207"/>
      <c r="U40" s="207"/>
      <c r="V40" s="199" t="s">
        <v>210</v>
      </c>
      <c r="W40" s="201" t="s">
        <v>109</v>
      </c>
      <c r="X40" s="203" t="s">
        <v>251</v>
      </c>
    </row>
    <row r="41" spans="1:24">
      <c r="B41" s="210"/>
      <c r="C41" s="212"/>
      <c r="D41" s="208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8"/>
      <c r="Q41" s="208"/>
      <c r="R41" s="208"/>
      <c r="S41" s="208"/>
      <c r="T41" s="208"/>
      <c r="U41" s="208"/>
      <c r="V41" s="200"/>
      <c r="W41" s="202"/>
      <c r="X41" s="204"/>
    </row>
    <row r="42" spans="1:24" ht="13.5">
      <c r="B42" s="154"/>
      <c r="C42" s="119"/>
      <c r="D42" s="156" t="s">
        <v>211</v>
      </c>
      <c r="E42" s="156" t="s">
        <v>206</v>
      </c>
      <c r="F42" s="156" t="s">
        <v>128</v>
      </c>
      <c r="G42" s="156" t="s">
        <v>129</v>
      </c>
      <c r="H42" s="156" t="s">
        <v>130</v>
      </c>
      <c r="I42" s="156" t="s">
        <v>131</v>
      </c>
      <c r="J42" s="156" t="s">
        <v>132</v>
      </c>
      <c r="K42" s="156" t="s">
        <v>133</v>
      </c>
      <c r="L42" s="156" t="s">
        <v>134</v>
      </c>
      <c r="M42" s="156" t="s">
        <v>135</v>
      </c>
      <c r="N42" s="156" t="s">
        <v>136</v>
      </c>
      <c r="O42" s="156" t="s">
        <v>137</v>
      </c>
      <c r="P42" s="155" t="s">
        <v>138</v>
      </c>
      <c r="Q42" s="155" t="s">
        <v>139</v>
      </c>
      <c r="R42" s="155" t="s">
        <v>140</v>
      </c>
      <c r="S42" s="155" t="s">
        <v>141</v>
      </c>
      <c r="T42" s="155" t="s">
        <v>142</v>
      </c>
      <c r="U42" s="155" t="s">
        <v>143</v>
      </c>
      <c r="V42" s="200"/>
      <c r="W42" s="202"/>
      <c r="X42" s="204"/>
    </row>
    <row r="43" spans="1:24">
      <c r="A43" s="188" t="s">
        <v>318</v>
      </c>
      <c r="B43" s="144"/>
      <c r="C43" s="119"/>
      <c r="D43" s="156" t="s">
        <v>212</v>
      </c>
      <c r="E43" s="156" t="s">
        <v>94</v>
      </c>
      <c r="F43" s="156" t="s">
        <v>94</v>
      </c>
      <c r="G43" s="156"/>
      <c r="H43" s="156" t="s">
        <v>94</v>
      </c>
      <c r="I43" s="156"/>
      <c r="J43" s="43"/>
      <c r="K43" s="43"/>
      <c r="L43" s="156" t="s">
        <v>94</v>
      </c>
      <c r="M43" s="156"/>
      <c r="N43" s="156" t="s">
        <v>94</v>
      </c>
      <c r="O43" s="156" t="s">
        <v>145</v>
      </c>
      <c r="P43" s="156" t="s">
        <v>145</v>
      </c>
      <c r="Q43" s="43"/>
      <c r="R43" s="43"/>
      <c r="S43" s="43"/>
      <c r="T43" s="43"/>
      <c r="U43" s="43"/>
      <c r="V43" s="200"/>
      <c r="W43" s="202"/>
      <c r="X43" s="204"/>
    </row>
    <row r="44" spans="1:24">
      <c r="A44" s="189" t="s">
        <v>319</v>
      </c>
      <c r="B44" s="120" t="s">
        <v>213</v>
      </c>
      <c r="C44" s="145" t="s">
        <v>214</v>
      </c>
      <c r="D44" s="146" t="s">
        <v>215</v>
      </c>
      <c r="E44" s="146" t="s">
        <v>216</v>
      </c>
      <c r="F44" s="146" t="s">
        <v>217</v>
      </c>
      <c r="G44" s="146" t="s">
        <v>218</v>
      </c>
      <c r="H44" s="146" t="s">
        <v>219</v>
      </c>
      <c r="I44" s="146" t="s">
        <v>220</v>
      </c>
      <c r="J44" s="146" t="s">
        <v>221</v>
      </c>
      <c r="K44" s="146" t="s">
        <v>222</v>
      </c>
      <c r="L44" s="146" t="s">
        <v>223</v>
      </c>
      <c r="M44" s="146" t="s">
        <v>224</v>
      </c>
      <c r="N44" s="146" t="s">
        <v>225</v>
      </c>
      <c r="O44" s="146" t="s">
        <v>226</v>
      </c>
      <c r="P44" s="146" t="s">
        <v>227</v>
      </c>
      <c r="Q44" s="146" t="s">
        <v>228</v>
      </c>
      <c r="R44" s="146" t="s">
        <v>229</v>
      </c>
      <c r="S44" s="146" t="s">
        <v>230</v>
      </c>
      <c r="T44" s="146" t="s">
        <v>231</v>
      </c>
      <c r="U44" s="146" t="s">
        <v>232</v>
      </c>
      <c r="V44" s="146" t="s">
        <v>233</v>
      </c>
      <c r="W44" s="146" t="s">
        <v>234</v>
      </c>
      <c r="X44" s="146" t="s">
        <v>235</v>
      </c>
    </row>
    <row r="45" spans="1:24">
      <c r="A45" s="190">
        <v>1</v>
      </c>
      <c r="B45" s="192">
        <v>1</v>
      </c>
      <c r="C45" s="193" t="str">
        <f>VLOOKUP($A45,$B$67:$V$97,C$60,FALSE)</f>
        <v>堤体</v>
      </c>
      <c r="D45" s="123">
        <f t="shared" ref="D45:U59" si="0">VLOOKUP($A45,$B$67:$V$97,D$60,FALSE)</f>
        <v>1.8</v>
      </c>
      <c r="E45" s="124">
        <f t="shared" si="0"/>
        <v>98</v>
      </c>
      <c r="F45" s="125">
        <f t="shared" si="0"/>
        <v>51000</v>
      </c>
      <c r="G45" s="126">
        <f t="shared" si="0"/>
        <v>0.5</v>
      </c>
      <c r="H45" s="125">
        <f t="shared" si="0"/>
        <v>133000</v>
      </c>
      <c r="I45" s="126">
        <f t="shared" si="0"/>
        <v>0.5</v>
      </c>
      <c r="J45" s="123">
        <f t="shared" si="0"/>
        <v>0.33</v>
      </c>
      <c r="K45" s="123">
        <f t="shared" si="0"/>
        <v>0.45</v>
      </c>
      <c r="L45" s="127">
        <f t="shared" si="0"/>
        <v>2200000</v>
      </c>
      <c r="M45" s="123">
        <f t="shared" si="0"/>
        <v>0.24</v>
      </c>
      <c r="N45" s="124">
        <f>IF(VLOOKUP($A45,$B$67:$V$97,N$60,FALSE)="-",0,VLOOKUP($A45,$B$67:$V$97,N$60,FALSE))</f>
        <v>0</v>
      </c>
      <c r="O45" s="124">
        <f>IF(VLOOKUP($A45,$B$67:$V$97,O$60,FALSE)="-",0,VLOOKUP($A45,$B$67:$V$97,O$60,FALSE))</f>
        <v>38.742071319840022</v>
      </c>
      <c r="P45" s="122">
        <f t="shared" si="0"/>
        <v>0</v>
      </c>
      <c r="Q45" s="123">
        <f t="shared" si="0"/>
        <v>0</v>
      </c>
      <c r="R45" s="123">
        <f t="shared" si="0"/>
        <v>0</v>
      </c>
      <c r="S45" s="123">
        <f t="shared" si="0"/>
        <v>0</v>
      </c>
      <c r="T45" s="123">
        <f t="shared" si="0"/>
        <v>0</v>
      </c>
      <c r="U45" s="123">
        <f t="shared" si="0"/>
        <v>0</v>
      </c>
      <c r="V45" s="187">
        <v>0</v>
      </c>
      <c r="W45" s="187">
        <v>2</v>
      </c>
      <c r="X45" s="187">
        <v>2</v>
      </c>
    </row>
    <row r="46" spans="1:24">
      <c r="A46" s="190">
        <f>A45+1</f>
        <v>2</v>
      </c>
      <c r="B46" s="192">
        <f>B45+1</f>
        <v>2</v>
      </c>
      <c r="C46" s="193" t="str">
        <f t="shared" ref="C46:C59" si="1">VLOOKUP($A46,$B$67:$V$97,C$60,FALSE)</f>
        <v>As1(気中)</v>
      </c>
      <c r="D46" s="123">
        <f t="shared" si="0"/>
        <v>1.8</v>
      </c>
      <c r="E46" s="124">
        <f t="shared" si="0"/>
        <v>98</v>
      </c>
      <c r="F46" s="125">
        <f t="shared" si="0"/>
        <v>53440</v>
      </c>
      <c r="G46" s="126">
        <f t="shared" si="0"/>
        <v>0.5</v>
      </c>
      <c r="H46" s="125">
        <f t="shared" si="0"/>
        <v>139400</v>
      </c>
      <c r="I46" s="126">
        <f t="shared" si="0"/>
        <v>0.5</v>
      </c>
      <c r="J46" s="123">
        <f t="shared" si="0"/>
        <v>0.33</v>
      </c>
      <c r="K46" s="123">
        <f t="shared" si="0"/>
        <v>0.45</v>
      </c>
      <c r="L46" s="127">
        <f t="shared" si="0"/>
        <v>2200000</v>
      </c>
      <c r="M46" s="123">
        <f t="shared" si="0"/>
        <v>0.24</v>
      </c>
      <c r="N46" s="124">
        <f t="shared" ref="N46:O59" si="2">IF(VLOOKUP($A46,$B$67:$V$97,N$60,FALSE)="-",0,VLOOKUP($A46,$B$67:$V$97,N$60,FALSE))</f>
        <v>0</v>
      </c>
      <c r="O46" s="124">
        <f t="shared" si="2"/>
        <v>38.829909971769382</v>
      </c>
      <c r="P46" s="122">
        <f t="shared" si="0"/>
        <v>0</v>
      </c>
      <c r="Q46" s="123">
        <f t="shared" si="0"/>
        <v>0</v>
      </c>
      <c r="R46" s="123">
        <f t="shared" si="0"/>
        <v>0</v>
      </c>
      <c r="S46" s="123">
        <f t="shared" si="0"/>
        <v>0</v>
      </c>
      <c r="T46" s="123">
        <f t="shared" si="0"/>
        <v>0</v>
      </c>
      <c r="U46" s="123">
        <f t="shared" si="0"/>
        <v>0</v>
      </c>
      <c r="V46" s="187">
        <v>0</v>
      </c>
      <c r="W46" s="187">
        <v>2</v>
      </c>
      <c r="X46" s="187">
        <v>2</v>
      </c>
    </row>
    <row r="47" spans="1:24">
      <c r="A47" s="190">
        <f t="shared" ref="A47:A52" si="3">A46+1</f>
        <v>3</v>
      </c>
      <c r="B47" s="192">
        <f t="shared" ref="B47:B59" si="4">B46+1</f>
        <v>3</v>
      </c>
      <c r="C47" s="193" t="str">
        <f t="shared" si="1"/>
        <v>As1(水中)</v>
      </c>
      <c r="D47" s="123">
        <f t="shared" si="0"/>
        <v>1.9</v>
      </c>
      <c r="E47" s="124">
        <f t="shared" si="0"/>
        <v>98</v>
      </c>
      <c r="F47" s="125">
        <f t="shared" si="0"/>
        <v>53440</v>
      </c>
      <c r="G47" s="126">
        <f t="shared" si="0"/>
        <v>0.5</v>
      </c>
      <c r="H47" s="125">
        <f t="shared" si="0"/>
        <v>139400</v>
      </c>
      <c r="I47" s="126">
        <f t="shared" si="0"/>
        <v>0.5</v>
      </c>
      <c r="J47" s="123">
        <f t="shared" si="0"/>
        <v>0.33</v>
      </c>
      <c r="K47" s="123">
        <f t="shared" si="0"/>
        <v>0.45</v>
      </c>
      <c r="L47" s="127">
        <f t="shared" si="0"/>
        <v>2200000</v>
      </c>
      <c r="M47" s="123">
        <f t="shared" si="0"/>
        <v>0.24</v>
      </c>
      <c r="N47" s="124">
        <f t="shared" si="2"/>
        <v>0</v>
      </c>
      <c r="O47" s="124">
        <f t="shared" si="2"/>
        <v>38.829909971769382</v>
      </c>
      <c r="P47" s="122">
        <f t="shared" si="0"/>
        <v>28</v>
      </c>
      <c r="Q47" s="123">
        <f t="shared" si="0"/>
        <v>5.0000000000000001E-3</v>
      </c>
      <c r="R47" s="123">
        <f t="shared" si="0"/>
        <v>4.2670000000000003</v>
      </c>
      <c r="S47" s="123">
        <f t="shared" si="0"/>
        <v>0.5</v>
      </c>
      <c r="T47" s="123">
        <f t="shared" si="0"/>
        <v>0.45600000000000002</v>
      </c>
      <c r="U47" s="123">
        <f t="shared" si="0"/>
        <v>2.431</v>
      </c>
      <c r="V47" s="187">
        <v>0</v>
      </c>
      <c r="W47" s="187">
        <v>2</v>
      </c>
      <c r="X47" s="187">
        <v>2</v>
      </c>
    </row>
    <row r="48" spans="1:24">
      <c r="A48" s="190">
        <f t="shared" si="3"/>
        <v>4</v>
      </c>
      <c r="B48" s="192">
        <f t="shared" si="4"/>
        <v>4</v>
      </c>
      <c r="C48" s="193" t="str">
        <f t="shared" si="1"/>
        <v>Ac1</v>
      </c>
      <c r="D48" s="123">
        <f t="shared" si="0"/>
        <v>1.8</v>
      </c>
      <c r="E48" s="124">
        <f t="shared" si="0"/>
        <v>49.875</v>
      </c>
      <c r="F48" s="125">
        <f t="shared" si="0"/>
        <v>17000</v>
      </c>
      <c r="G48" s="126">
        <f t="shared" si="0"/>
        <v>0.5</v>
      </c>
      <c r="H48" s="125">
        <f t="shared" si="0"/>
        <v>44330</v>
      </c>
      <c r="I48" s="126">
        <f t="shared" si="0"/>
        <v>0.5</v>
      </c>
      <c r="J48" s="123">
        <f t="shared" si="0"/>
        <v>0.33</v>
      </c>
      <c r="K48" s="123">
        <f t="shared" si="0"/>
        <v>0.55000000000000004</v>
      </c>
      <c r="L48" s="127">
        <f t="shared" si="0"/>
        <v>2200000</v>
      </c>
      <c r="M48" s="123">
        <f t="shared" si="0"/>
        <v>0.2</v>
      </c>
      <c r="N48" s="124">
        <f t="shared" si="2"/>
        <v>50</v>
      </c>
      <c r="O48" s="124">
        <f t="shared" si="2"/>
        <v>0</v>
      </c>
      <c r="P48" s="122">
        <f t="shared" si="0"/>
        <v>0</v>
      </c>
      <c r="Q48" s="123">
        <f t="shared" si="0"/>
        <v>0</v>
      </c>
      <c r="R48" s="123">
        <f t="shared" si="0"/>
        <v>0</v>
      </c>
      <c r="S48" s="123">
        <f t="shared" si="0"/>
        <v>0</v>
      </c>
      <c r="T48" s="123">
        <f t="shared" si="0"/>
        <v>0</v>
      </c>
      <c r="U48" s="123">
        <f t="shared" si="0"/>
        <v>0</v>
      </c>
      <c r="V48" s="187">
        <v>0</v>
      </c>
      <c r="W48" s="187">
        <v>2</v>
      </c>
      <c r="X48" s="187">
        <v>2</v>
      </c>
    </row>
    <row r="49" spans="1:24">
      <c r="A49" s="190">
        <f t="shared" si="3"/>
        <v>5</v>
      </c>
      <c r="B49" s="192">
        <f t="shared" si="4"/>
        <v>5</v>
      </c>
      <c r="C49" s="193" t="str">
        <f t="shared" si="1"/>
        <v>As2</v>
      </c>
      <c r="D49" s="123">
        <f t="shared" si="0"/>
        <v>1.9</v>
      </c>
      <c r="E49" s="124">
        <f t="shared" si="0"/>
        <v>98</v>
      </c>
      <c r="F49" s="125">
        <f t="shared" si="0"/>
        <v>79660</v>
      </c>
      <c r="G49" s="126">
        <f t="shared" si="0"/>
        <v>0.5</v>
      </c>
      <c r="H49" s="125">
        <f t="shared" si="0"/>
        <v>207700</v>
      </c>
      <c r="I49" s="126">
        <f t="shared" si="0"/>
        <v>0.5</v>
      </c>
      <c r="J49" s="123">
        <f t="shared" si="0"/>
        <v>0.33</v>
      </c>
      <c r="K49" s="123">
        <f t="shared" si="0"/>
        <v>0.45</v>
      </c>
      <c r="L49" s="127">
        <f t="shared" si="0"/>
        <v>2200000</v>
      </c>
      <c r="M49" s="123">
        <f t="shared" si="0"/>
        <v>0.24</v>
      </c>
      <c r="N49" s="124">
        <f t="shared" si="2"/>
        <v>0</v>
      </c>
      <c r="O49" s="124">
        <f t="shared" si="2"/>
        <v>39.77604858813546</v>
      </c>
      <c r="P49" s="122">
        <f t="shared" si="0"/>
        <v>28</v>
      </c>
      <c r="Q49" s="123">
        <f t="shared" si="0"/>
        <v>5.0000000000000001E-3</v>
      </c>
      <c r="R49" s="123">
        <f t="shared" si="0"/>
        <v>2.1259999999999999</v>
      </c>
      <c r="S49" s="123">
        <f t="shared" si="0"/>
        <v>0.5</v>
      </c>
      <c r="T49" s="123">
        <f t="shared" si="0"/>
        <v>0.501</v>
      </c>
      <c r="U49" s="123">
        <f t="shared" si="0"/>
        <v>3.3319999999999999</v>
      </c>
      <c r="V49" s="187">
        <v>0</v>
      </c>
      <c r="W49" s="187">
        <v>2</v>
      </c>
      <c r="X49" s="187">
        <v>2</v>
      </c>
    </row>
    <row r="50" spans="1:24">
      <c r="A50" s="190">
        <f t="shared" si="3"/>
        <v>6</v>
      </c>
      <c r="B50" s="192">
        <f t="shared" si="4"/>
        <v>6</v>
      </c>
      <c r="C50" s="193" t="str">
        <f t="shared" si="1"/>
        <v>Ac2</v>
      </c>
      <c r="D50" s="123">
        <f t="shared" si="0"/>
        <v>1.8</v>
      </c>
      <c r="E50" s="124">
        <f t="shared" si="0"/>
        <v>91.875</v>
      </c>
      <c r="F50" s="125">
        <f t="shared" si="0"/>
        <v>23800</v>
      </c>
      <c r="G50" s="126">
        <f t="shared" si="0"/>
        <v>0.5</v>
      </c>
      <c r="H50" s="125">
        <f t="shared" si="0"/>
        <v>62070</v>
      </c>
      <c r="I50" s="126">
        <f t="shared" si="0"/>
        <v>0.5</v>
      </c>
      <c r="J50" s="123">
        <f t="shared" si="0"/>
        <v>0.33</v>
      </c>
      <c r="K50" s="123">
        <f t="shared" si="0"/>
        <v>0.55000000000000004</v>
      </c>
      <c r="L50" s="127">
        <f t="shared" si="0"/>
        <v>2200000</v>
      </c>
      <c r="M50" s="123">
        <f t="shared" si="0"/>
        <v>0.2</v>
      </c>
      <c r="N50" s="124">
        <f t="shared" si="2"/>
        <v>70</v>
      </c>
      <c r="O50" s="124">
        <f t="shared" si="2"/>
        <v>0</v>
      </c>
      <c r="P50" s="122">
        <f t="shared" si="0"/>
        <v>0</v>
      </c>
      <c r="Q50" s="123">
        <f t="shared" si="0"/>
        <v>0</v>
      </c>
      <c r="R50" s="123">
        <f t="shared" si="0"/>
        <v>0</v>
      </c>
      <c r="S50" s="123">
        <f t="shared" si="0"/>
        <v>0</v>
      </c>
      <c r="T50" s="123">
        <f t="shared" si="0"/>
        <v>0</v>
      </c>
      <c r="U50" s="123">
        <f t="shared" si="0"/>
        <v>0</v>
      </c>
      <c r="V50" s="187">
        <v>0</v>
      </c>
      <c r="W50" s="187">
        <v>2</v>
      </c>
      <c r="X50" s="187">
        <v>2</v>
      </c>
    </row>
    <row r="51" spans="1:24">
      <c r="A51" s="190">
        <f t="shared" si="3"/>
        <v>7</v>
      </c>
      <c r="B51" s="192">
        <f t="shared" si="4"/>
        <v>7</v>
      </c>
      <c r="C51" s="193" t="str">
        <f t="shared" si="1"/>
        <v>As3</v>
      </c>
      <c r="D51" s="123">
        <f>VLOOKUP($A51,$B$67:$V$97,D$60,FALSE)</f>
        <v>1.9</v>
      </c>
      <c r="E51" s="124">
        <f t="shared" si="0"/>
        <v>98</v>
      </c>
      <c r="F51" s="125">
        <f t="shared" si="0"/>
        <v>116600</v>
      </c>
      <c r="G51" s="126">
        <f t="shared" si="0"/>
        <v>0.5</v>
      </c>
      <c r="H51" s="125">
        <f t="shared" si="0"/>
        <v>304000</v>
      </c>
      <c r="I51" s="126">
        <f t="shared" si="0"/>
        <v>0.5</v>
      </c>
      <c r="J51" s="123">
        <f t="shared" si="0"/>
        <v>0.33</v>
      </c>
      <c r="K51" s="123">
        <f t="shared" si="0"/>
        <v>0.45</v>
      </c>
      <c r="L51" s="127">
        <f t="shared" si="0"/>
        <v>2200000</v>
      </c>
      <c r="M51" s="123">
        <f t="shared" si="0"/>
        <v>0.24</v>
      </c>
      <c r="N51" s="124">
        <f t="shared" si="2"/>
        <v>0</v>
      </c>
      <c r="O51" s="124">
        <f t="shared" si="2"/>
        <v>41.135518265304249</v>
      </c>
      <c r="P51" s="122">
        <f t="shared" si="0"/>
        <v>28</v>
      </c>
      <c r="Q51" s="123">
        <f t="shared" si="0"/>
        <v>5.0000000000000001E-3</v>
      </c>
      <c r="R51" s="123">
        <f t="shared" si="0"/>
        <v>4.3029999999999999</v>
      </c>
      <c r="S51" s="123">
        <f t="shared" si="0"/>
        <v>0.5</v>
      </c>
      <c r="T51" s="123">
        <f t="shared" si="0"/>
        <v>0.47199999999999998</v>
      </c>
      <c r="U51" s="123">
        <f t="shared" si="0"/>
        <v>5.4509999999999996</v>
      </c>
      <c r="V51" s="187">
        <v>1</v>
      </c>
      <c r="W51" s="187">
        <v>2</v>
      </c>
      <c r="X51" s="187">
        <v>2</v>
      </c>
    </row>
    <row r="52" spans="1:24">
      <c r="A52" s="190">
        <f t="shared" si="3"/>
        <v>8</v>
      </c>
      <c r="B52" s="192">
        <f t="shared" si="4"/>
        <v>8</v>
      </c>
      <c r="C52" s="193" t="str">
        <f t="shared" si="1"/>
        <v>Dg</v>
      </c>
      <c r="D52" s="123">
        <f t="shared" si="0"/>
        <v>1.9</v>
      </c>
      <c r="E52" s="124">
        <f t="shared" si="0"/>
        <v>98</v>
      </c>
      <c r="F52" s="125">
        <f t="shared" si="0"/>
        <v>147800</v>
      </c>
      <c r="G52" s="126">
        <f t="shared" si="0"/>
        <v>0.5</v>
      </c>
      <c r="H52" s="125">
        <f t="shared" si="0"/>
        <v>385500</v>
      </c>
      <c r="I52" s="126">
        <f t="shared" si="0"/>
        <v>0.5</v>
      </c>
      <c r="J52" s="123">
        <f t="shared" si="0"/>
        <v>0.33</v>
      </c>
      <c r="K52" s="123">
        <f t="shared" si="0"/>
        <v>0.45</v>
      </c>
      <c r="L52" s="127">
        <f t="shared" si="0"/>
        <v>2200000</v>
      </c>
      <c r="M52" s="123">
        <f t="shared" si="0"/>
        <v>0.24</v>
      </c>
      <c r="N52" s="124">
        <f t="shared" si="2"/>
        <v>0</v>
      </c>
      <c r="O52" s="124">
        <f t="shared" si="2"/>
        <v>42.31882794409357</v>
      </c>
      <c r="P52" s="122">
        <f t="shared" si="0"/>
        <v>0</v>
      </c>
      <c r="Q52" s="123">
        <f t="shared" si="0"/>
        <v>0</v>
      </c>
      <c r="R52" s="123">
        <f t="shared" si="0"/>
        <v>0</v>
      </c>
      <c r="S52" s="123">
        <f t="shared" si="0"/>
        <v>0</v>
      </c>
      <c r="T52" s="123">
        <f t="shared" si="0"/>
        <v>0</v>
      </c>
      <c r="U52" s="123">
        <f t="shared" si="0"/>
        <v>0</v>
      </c>
      <c r="V52" s="187">
        <v>1</v>
      </c>
      <c r="W52" s="187">
        <v>2</v>
      </c>
      <c r="X52" s="187">
        <v>2</v>
      </c>
    </row>
    <row r="53" spans="1:24">
      <c r="B53" s="192">
        <f t="shared" si="4"/>
        <v>9</v>
      </c>
      <c r="C53" s="193" t="e">
        <f t="shared" si="1"/>
        <v>#N/A</v>
      </c>
      <c r="D53" s="123" t="e">
        <f t="shared" si="0"/>
        <v>#N/A</v>
      </c>
      <c r="E53" s="124" t="e">
        <f t="shared" si="0"/>
        <v>#N/A</v>
      </c>
      <c r="F53" s="125" t="e">
        <f t="shared" si="0"/>
        <v>#N/A</v>
      </c>
      <c r="G53" s="126" t="e">
        <f t="shared" si="0"/>
        <v>#N/A</v>
      </c>
      <c r="H53" s="125" t="e">
        <f t="shared" si="0"/>
        <v>#N/A</v>
      </c>
      <c r="I53" s="126" t="e">
        <f t="shared" si="0"/>
        <v>#N/A</v>
      </c>
      <c r="J53" s="123" t="e">
        <f t="shared" si="0"/>
        <v>#N/A</v>
      </c>
      <c r="K53" s="123" t="e">
        <f t="shared" si="0"/>
        <v>#N/A</v>
      </c>
      <c r="L53" s="127" t="e">
        <f t="shared" si="0"/>
        <v>#N/A</v>
      </c>
      <c r="M53" s="123" t="e">
        <f t="shared" si="0"/>
        <v>#N/A</v>
      </c>
      <c r="N53" s="124" t="e">
        <f t="shared" si="2"/>
        <v>#N/A</v>
      </c>
      <c r="O53" s="124" t="e">
        <f t="shared" si="2"/>
        <v>#N/A</v>
      </c>
      <c r="P53" s="122" t="e">
        <f t="shared" si="0"/>
        <v>#N/A</v>
      </c>
      <c r="Q53" s="123" t="e">
        <f t="shared" si="0"/>
        <v>#N/A</v>
      </c>
      <c r="R53" s="123" t="e">
        <f t="shared" si="0"/>
        <v>#N/A</v>
      </c>
      <c r="S53" s="123" t="e">
        <f t="shared" si="0"/>
        <v>#N/A</v>
      </c>
      <c r="T53" s="123" t="e">
        <f t="shared" si="0"/>
        <v>#N/A</v>
      </c>
      <c r="U53" s="123" t="e">
        <f t="shared" si="0"/>
        <v>#N/A</v>
      </c>
      <c r="V53" s="187">
        <v>1</v>
      </c>
      <c r="W53" s="187">
        <v>2</v>
      </c>
      <c r="X53" s="187">
        <v>2</v>
      </c>
    </row>
    <row r="54" spans="1:24">
      <c r="B54" s="192">
        <f t="shared" si="4"/>
        <v>10</v>
      </c>
      <c r="C54" s="193" t="e">
        <f t="shared" si="1"/>
        <v>#N/A</v>
      </c>
      <c r="D54" s="123" t="e">
        <f t="shared" si="0"/>
        <v>#N/A</v>
      </c>
      <c r="E54" s="124" t="e">
        <f t="shared" si="0"/>
        <v>#N/A</v>
      </c>
      <c r="F54" s="125" t="e">
        <f t="shared" si="0"/>
        <v>#N/A</v>
      </c>
      <c r="G54" s="126" t="e">
        <f t="shared" si="0"/>
        <v>#N/A</v>
      </c>
      <c r="H54" s="125" t="e">
        <f t="shared" si="0"/>
        <v>#N/A</v>
      </c>
      <c r="I54" s="126" t="e">
        <f t="shared" si="0"/>
        <v>#N/A</v>
      </c>
      <c r="J54" s="123" t="e">
        <f t="shared" si="0"/>
        <v>#N/A</v>
      </c>
      <c r="K54" s="123" t="e">
        <f t="shared" si="0"/>
        <v>#N/A</v>
      </c>
      <c r="L54" s="127" t="e">
        <f t="shared" si="0"/>
        <v>#N/A</v>
      </c>
      <c r="M54" s="123" t="e">
        <f t="shared" si="0"/>
        <v>#N/A</v>
      </c>
      <c r="N54" s="124" t="e">
        <f t="shared" si="2"/>
        <v>#N/A</v>
      </c>
      <c r="O54" s="124" t="e">
        <f t="shared" si="2"/>
        <v>#N/A</v>
      </c>
      <c r="P54" s="122" t="e">
        <f t="shared" si="0"/>
        <v>#N/A</v>
      </c>
      <c r="Q54" s="123" t="e">
        <f t="shared" si="0"/>
        <v>#N/A</v>
      </c>
      <c r="R54" s="123" t="e">
        <f t="shared" si="0"/>
        <v>#N/A</v>
      </c>
      <c r="S54" s="123" t="e">
        <f t="shared" si="0"/>
        <v>#N/A</v>
      </c>
      <c r="T54" s="123" t="e">
        <f t="shared" si="0"/>
        <v>#N/A</v>
      </c>
      <c r="U54" s="123" t="e">
        <f t="shared" si="0"/>
        <v>#N/A</v>
      </c>
      <c r="V54" s="187">
        <v>1</v>
      </c>
      <c r="W54" s="187">
        <v>2</v>
      </c>
      <c r="X54" s="187">
        <v>2</v>
      </c>
    </row>
    <row r="55" spans="1:24">
      <c r="B55" s="192">
        <f t="shared" si="4"/>
        <v>11</v>
      </c>
      <c r="C55" s="193" t="e">
        <f t="shared" si="1"/>
        <v>#N/A</v>
      </c>
      <c r="D55" s="123" t="e">
        <f t="shared" si="0"/>
        <v>#N/A</v>
      </c>
      <c r="E55" s="124" t="e">
        <f t="shared" si="0"/>
        <v>#N/A</v>
      </c>
      <c r="F55" s="125" t="e">
        <f t="shared" si="0"/>
        <v>#N/A</v>
      </c>
      <c r="G55" s="126" t="e">
        <f t="shared" si="0"/>
        <v>#N/A</v>
      </c>
      <c r="H55" s="125" t="e">
        <f t="shared" si="0"/>
        <v>#N/A</v>
      </c>
      <c r="I55" s="126" t="e">
        <f t="shared" si="0"/>
        <v>#N/A</v>
      </c>
      <c r="J55" s="123" t="e">
        <f t="shared" si="0"/>
        <v>#N/A</v>
      </c>
      <c r="K55" s="123" t="e">
        <f t="shared" si="0"/>
        <v>#N/A</v>
      </c>
      <c r="L55" s="127" t="e">
        <f t="shared" si="0"/>
        <v>#N/A</v>
      </c>
      <c r="M55" s="123" t="e">
        <f t="shared" si="0"/>
        <v>#N/A</v>
      </c>
      <c r="N55" s="124" t="e">
        <f t="shared" si="2"/>
        <v>#N/A</v>
      </c>
      <c r="O55" s="124" t="e">
        <f t="shared" si="2"/>
        <v>#N/A</v>
      </c>
      <c r="P55" s="122" t="e">
        <f t="shared" si="0"/>
        <v>#N/A</v>
      </c>
      <c r="Q55" s="123" t="e">
        <f t="shared" si="0"/>
        <v>#N/A</v>
      </c>
      <c r="R55" s="123" t="e">
        <f t="shared" si="0"/>
        <v>#N/A</v>
      </c>
      <c r="S55" s="123" t="e">
        <f t="shared" si="0"/>
        <v>#N/A</v>
      </c>
      <c r="T55" s="123" t="e">
        <f t="shared" si="0"/>
        <v>#N/A</v>
      </c>
      <c r="U55" s="123" t="e">
        <f t="shared" si="0"/>
        <v>#N/A</v>
      </c>
      <c r="V55" s="187">
        <v>1</v>
      </c>
      <c r="W55" s="187">
        <v>2</v>
      </c>
      <c r="X55" s="187">
        <v>2</v>
      </c>
    </row>
    <row r="56" spans="1:24">
      <c r="B56" s="192">
        <f t="shared" si="4"/>
        <v>12</v>
      </c>
      <c r="C56" s="193" t="e">
        <f t="shared" si="1"/>
        <v>#N/A</v>
      </c>
      <c r="D56" s="123" t="e">
        <f t="shared" si="0"/>
        <v>#N/A</v>
      </c>
      <c r="E56" s="124" t="e">
        <f t="shared" si="0"/>
        <v>#N/A</v>
      </c>
      <c r="F56" s="125" t="e">
        <f t="shared" si="0"/>
        <v>#N/A</v>
      </c>
      <c r="G56" s="126" t="e">
        <f t="shared" si="0"/>
        <v>#N/A</v>
      </c>
      <c r="H56" s="125" t="e">
        <f t="shared" si="0"/>
        <v>#N/A</v>
      </c>
      <c r="I56" s="126" t="e">
        <f t="shared" si="0"/>
        <v>#N/A</v>
      </c>
      <c r="J56" s="123" t="e">
        <f t="shared" si="0"/>
        <v>#N/A</v>
      </c>
      <c r="K56" s="123" t="e">
        <f t="shared" si="0"/>
        <v>#N/A</v>
      </c>
      <c r="L56" s="127" t="e">
        <f t="shared" si="0"/>
        <v>#N/A</v>
      </c>
      <c r="M56" s="123" t="e">
        <f t="shared" si="0"/>
        <v>#N/A</v>
      </c>
      <c r="N56" s="124" t="e">
        <f t="shared" si="2"/>
        <v>#N/A</v>
      </c>
      <c r="O56" s="124" t="e">
        <f t="shared" si="2"/>
        <v>#N/A</v>
      </c>
      <c r="P56" s="122" t="e">
        <f t="shared" si="0"/>
        <v>#N/A</v>
      </c>
      <c r="Q56" s="123" t="e">
        <f t="shared" si="0"/>
        <v>#N/A</v>
      </c>
      <c r="R56" s="123" t="e">
        <f t="shared" si="0"/>
        <v>#N/A</v>
      </c>
      <c r="S56" s="123" t="e">
        <f t="shared" si="0"/>
        <v>#N/A</v>
      </c>
      <c r="T56" s="123" t="e">
        <f t="shared" si="0"/>
        <v>#N/A</v>
      </c>
      <c r="U56" s="123" t="e">
        <f t="shared" si="0"/>
        <v>#N/A</v>
      </c>
      <c r="V56" s="187">
        <v>1</v>
      </c>
      <c r="W56" s="187">
        <v>2</v>
      </c>
      <c r="X56" s="187">
        <v>2</v>
      </c>
    </row>
    <row r="57" spans="1:24">
      <c r="B57" s="192">
        <f t="shared" si="4"/>
        <v>13</v>
      </c>
      <c r="C57" s="193" t="e">
        <f t="shared" si="1"/>
        <v>#N/A</v>
      </c>
      <c r="D57" s="123" t="e">
        <f t="shared" si="0"/>
        <v>#N/A</v>
      </c>
      <c r="E57" s="124" t="e">
        <f t="shared" si="0"/>
        <v>#N/A</v>
      </c>
      <c r="F57" s="125" t="e">
        <f t="shared" si="0"/>
        <v>#N/A</v>
      </c>
      <c r="G57" s="126" t="e">
        <f t="shared" si="0"/>
        <v>#N/A</v>
      </c>
      <c r="H57" s="125" t="e">
        <f t="shared" si="0"/>
        <v>#N/A</v>
      </c>
      <c r="I57" s="126" t="e">
        <f t="shared" si="0"/>
        <v>#N/A</v>
      </c>
      <c r="J57" s="123" t="e">
        <f t="shared" si="0"/>
        <v>#N/A</v>
      </c>
      <c r="K57" s="123" t="e">
        <f t="shared" si="0"/>
        <v>#N/A</v>
      </c>
      <c r="L57" s="127" t="e">
        <f t="shared" si="0"/>
        <v>#N/A</v>
      </c>
      <c r="M57" s="123" t="e">
        <f t="shared" si="0"/>
        <v>#N/A</v>
      </c>
      <c r="N57" s="124" t="e">
        <f t="shared" si="2"/>
        <v>#N/A</v>
      </c>
      <c r="O57" s="124" t="e">
        <f t="shared" si="2"/>
        <v>#N/A</v>
      </c>
      <c r="P57" s="122" t="e">
        <f t="shared" si="0"/>
        <v>#N/A</v>
      </c>
      <c r="Q57" s="123" t="e">
        <f t="shared" si="0"/>
        <v>#N/A</v>
      </c>
      <c r="R57" s="123" t="e">
        <f t="shared" si="0"/>
        <v>#N/A</v>
      </c>
      <c r="S57" s="123" t="e">
        <f t="shared" si="0"/>
        <v>#N/A</v>
      </c>
      <c r="T57" s="123" t="e">
        <f t="shared" si="0"/>
        <v>#N/A</v>
      </c>
      <c r="U57" s="123" t="e">
        <f t="shared" si="0"/>
        <v>#N/A</v>
      </c>
      <c r="V57" s="187">
        <v>1</v>
      </c>
      <c r="W57" s="187">
        <v>2</v>
      </c>
      <c r="X57" s="187">
        <v>2</v>
      </c>
    </row>
    <row r="58" spans="1:24">
      <c r="B58" s="192">
        <f t="shared" si="4"/>
        <v>14</v>
      </c>
      <c r="C58" s="193" t="e">
        <f t="shared" si="1"/>
        <v>#N/A</v>
      </c>
      <c r="D58" s="123" t="e">
        <f t="shared" si="0"/>
        <v>#N/A</v>
      </c>
      <c r="E58" s="124" t="e">
        <f t="shared" si="0"/>
        <v>#N/A</v>
      </c>
      <c r="F58" s="125" t="e">
        <f t="shared" si="0"/>
        <v>#N/A</v>
      </c>
      <c r="G58" s="126" t="e">
        <f t="shared" si="0"/>
        <v>#N/A</v>
      </c>
      <c r="H58" s="125" t="e">
        <f t="shared" si="0"/>
        <v>#N/A</v>
      </c>
      <c r="I58" s="126" t="e">
        <f t="shared" si="0"/>
        <v>#N/A</v>
      </c>
      <c r="J58" s="123" t="e">
        <f t="shared" si="0"/>
        <v>#N/A</v>
      </c>
      <c r="K58" s="123" t="e">
        <f t="shared" si="0"/>
        <v>#N/A</v>
      </c>
      <c r="L58" s="127" t="e">
        <f t="shared" si="0"/>
        <v>#N/A</v>
      </c>
      <c r="M58" s="123" t="e">
        <f t="shared" si="0"/>
        <v>#N/A</v>
      </c>
      <c r="N58" s="124" t="e">
        <f t="shared" si="2"/>
        <v>#N/A</v>
      </c>
      <c r="O58" s="124" t="e">
        <f t="shared" si="2"/>
        <v>#N/A</v>
      </c>
      <c r="P58" s="122" t="e">
        <f t="shared" si="0"/>
        <v>#N/A</v>
      </c>
      <c r="Q58" s="123" t="e">
        <f t="shared" si="0"/>
        <v>#N/A</v>
      </c>
      <c r="R58" s="123" t="e">
        <f t="shared" si="0"/>
        <v>#N/A</v>
      </c>
      <c r="S58" s="123" t="e">
        <f t="shared" si="0"/>
        <v>#N/A</v>
      </c>
      <c r="T58" s="123" t="e">
        <f t="shared" si="0"/>
        <v>#N/A</v>
      </c>
      <c r="U58" s="123" t="e">
        <f t="shared" si="0"/>
        <v>#N/A</v>
      </c>
      <c r="V58" s="187">
        <v>1</v>
      </c>
      <c r="W58" s="187">
        <v>2</v>
      </c>
      <c r="X58" s="187">
        <v>2</v>
      </c>
    </row>
    <row r="59" spans="1:24">
      <c r="B59" s="192">
        <f t="shared" si="4"/>
        <v>15</v>
      </c>
      <c r="C59" s="193" t="e">
        <f t="shared" si="1"/>
        <v>#N/A</v>
      </c>
      <c r="D59" s="123" t="e">
        <f t="shared" si="0"/>
        <v>#N/A</v>
      </c>
      <c r="E59" s="124" t="e">
        <f t="shared" si="0"/>
        <v>#N/A</v>
      </c>
      <c r="F59" s="125" t="e">
        <f t="shared" si="0"/>
        <v>#N/A</v>
      </c>
      <c r="G59" s="126" t="e">
        <f t="shared" ref="G59:U59" si="5">VLOOKUP($A59,$B$67:$V$97,G$60,FALSE)</f>
        <v>#N/A</v>
      </c>
      <c r="H59" s="125" t="e">
        <f t="shared" si="5"/>
        <v>#N/A</v>
      </c>
      <c r="I59" s="126" t="e">
        <f t="shared" si="5"/>
        <v>#N/A</v>
      </c>
      <c r="J59" s="123" t="e">
        <f t="shared" si="5"/>
        <v>#N/A</v>
      </c>
      <c r="K59" s="123" t="e">
        <f t="shared" si="5"/>
        <v>#N/A</v>
      </c>
      <c r="L59" s="127" t="e">
        <f t="shared" si="5"/>
        <v>#N/A</v>
      </c>
      <c r="M59" s="123" t="e">
        <f t="shared" si="5"/>
        <v>#N/A</v>
      </c>
      <c r="N59" s="124" t="e">
        <f t="shared" si="2"/>
        <v>#N/A</v>
      </c>
      <c r="O59" s="124" t="e">
        <f t="shared" si="2"/>
        <v>#N/A</v>
      </c>
      <c r="P59" s="122" t="e">
        <f t="shared" si="5"/>
        <v>#N/A</v>
      </c>
      <c r="Q59" s="123" t="e">
        <f t="shared" si="5"/>
        <v>#N/A</v>
      </c>
      <c r="R59" s="123" t="e">
        <f t="shared" si="5"/>
        <v>#N/A</v>
      </c>
      <c r="S59" s="123" t="e">
        <f t="shared" si="5"/>
        <v>#N/A</v>
      </c>
      <c r="T59" s="123" t="e">
        <f t="shared" si="5"/>
        <v>#N/A</v>
      </c>
      <c r="U59" s="123" t="e">
        <f t="shared" si="5"/>
        <v>#N/A</v>
      </c>
      <c r="V59" s="187">
        <v>1</v>
      </c>
      <c r="W59" s="187">
        <v>2</v>
      </c>
      <c r="X59" s="187">
        <v>2</v>
      </c>
    </row>
    <row r="60" spans="1:24">
      <c r="C60" s="23">
        <v>2</v>
      </c>
      <c r="D60" s="23">
        <v>5</v>
      </c>
      <c r="E60" s="23">
        <v>6</v>
      </c>
      <c r="F60" s="23">
        <v>7</v>
      </c>
      <c r="G60" s="23">
        <v>9</v>
      </c>
      <c r="H60" s="23">
        <v>8</v>
      </c>
      <c r="I60" s="23">
        <v>9</v>
      </c>
      <c r="J60" s="23">
        <v>10</v>
      </c>
      <c r="K60" s="23">
        <v>12</v>
      </c>
      <c r="L60" s="23">
        <v>15</v>
      </c>
      <c r="M60" s="23">
        <v>11</v>
      </c>
      <c r="N60" s="23">
        <v>13</v>
      </c>
      <c r="O60" s="23">
        <v>14</v>
      </c>
      <c r="P60" s="23">
        <v>16</v>
      </c>
      <c r="Q60" s="23">
        <v>17</v>
      </c>
      <c r="R60" s="23">
        <v>18</v>
      </c>
      <c r="S60" s="23">
        <v>19</v>
      </c>
      <c r="T60" s="23">
        <v>20</v>
      </c>
      <c r="U60" s="23">
        <v>21</v>
      </c>
    </row>
    <row r="62" spans="1:24">
      <c r="A62" s="191" t="s">
        <v>320</v>
      </c>
    </row>
    <row r="63" spans="1:24">
      <c r="B63" s="23">
        <v>1</v>
      </c>
      <c r="C63" s="23">
        <f>B63+1</f>
        <v>2</v>
      </c>
      <c r="D63" s="23">
        <f t="shared" ref="D63:V63" si="6">C63+1</f>
        <v>3</v>
      </c>
      <c r="E63" s="23">
        <f t="shared" si="6"/>
        <v>4</v>
      </c>
      <c r="F63" s="23">
        <f t="shared" si="6"/>
        <v>5</v>
      </c>
      <c r="G63" s="23">
        <f t="shared" si="6"/>
        <v>6</v>
      </c>
      <c r="H63" s="23">
        <f t="shared" si="6"/>
        <v>7</v>
      </c>
      <c r="I63" s="23">
        <f t="shared" si="6"/>
        <v>8</v>
      </c>
      <c r="J63" s="23">
        <f t="shared" si="6"/>
        <v>9</v>
      </c>
      <c r="K63" s="23">
        <f t="shared" si="6"/>
        <v>10</v>
      </c>
      <c r="L63" s="23">
        <f t="shared" si="6"/>
        <v>11</v>
      </c>
      <c r="M63" s="23">
        <f t="shared" si="6"/>
        <v>12</v>
      </c>
      <c r="N63" s="23">
        <f t="shared" si="6"/>
        <v>13</v>
      </c>
      <c r="O63" s="23">
        <f t="shared" si="6"/>
        <v>14</v>
      </c>
      <c r="P63" s="23">
        <f t="shared" si="6"/>
        <v>15</v>
      </c>
      <c r="Q63" s="23">
        <f t="shared" si="6"/>
        <v>16</v>
      </c>
      <c r="R63" s="23">
        <f t="shared" si="6"/>
        <v>17</v>
      </c>
      <c r="S63" s="23">
        <f t="shared" si="6"/>
        <v>18</v>
      </c>
      <c r="T63" s="23">
        <f t="shared" si="6"/>
        <v>19</v>
      </c>
      <c r="U63" s="23">
        <f t="shared" si="6"/>
        <v>20</v>
      </c>
      <c r="V63" s="23">
        <f t="shared" si="6"/>
        <v>21</v>
      </c>
    </row>
    <row r="64" spans="1:24" ht="48">
      <c r="B64" s="155" t="s">
        <v>288</v>
      </c>
      <c r="C64" s="155" t="s">
        <v>289</v>
      </c>
      <c r="D64" s="155" t="s">
        <v>1</v>
      </c>
      <c r="E64" s="205" t="s">
        <v>2</v>
      </c>
      <c r="F64" s="205"/>
      <c r="G64" s="166" t="s">
        <v>290</v>
      </c>
      <c r="H64" s="166" t="s">
        <v>291</v>
      </c>
      <c r="I64" s="166" t="s">
        <v>292</v>
      </c>
      <c r="J64" s="153" t="s">
        <v>293</v>
      </c>
      <c r="K64" s="153" t="s">
        <v>294</v>
      </c>
      <c r="L64" s="167" t="s">
        <v>295</v>
      </c>
      <c r="M64" s="153" t="s">
        <v>3</v>
      </c>
      <c r="N64" s="167" t="s">
        <v>4</v>
      </c>
      <c r="O64" s="167" t="s">
        <v>209</v>
      </c>
      <c r="P64" s="153" t="s">
        <v>296</v>
      </c>
      <c r="Q64" s="206" t="s">
        <v>5</v>
      </c>
      <c r="R64" s="206"/>
      <c r="S64" s="206"/>
      <c r="T64" s="206"/>
      <c r="U64" s="206"/>
      <c r="V64" s="206"/>
    </row>
    <row r="65" spans="2:22">
      <c r="B65" s="156"/>
      <c r="C65" s="156"/>
      <c r="D65" s="43"/>
      <c r="E65" s="168" t="s">
        <v>297</v>
      </c>
      <c r="F65" s="168" t="s">
        <v>298</v>
      </c>
      <c r="G65" s="169" t="s">
        <v>299</v>
      </c>
      <c r="H65" s="169" t="s">
        <v>128</v>
      </c>
      <c r="I65" s="169" t="s">
        <v>130</v>
      </c>
      <c r="J65" s="156" t="s">
        <v>300</v>
      </c>
      <c r="K65" s="156" t="s">
        <v>132</v>
      </c>
      <c r="L65" s="170" t="s">
        <v>135</v>
      </c>
      <c r="M65" s="156" t="s">
        <v>133</v>
      </c>
      <c r="N65" s="170" t="s">
        <v>301</v>
      </c>
      <c r="O65" s="170" t="s">
        <v>137</v>
      </c>
      <c r="P65" s="156" t="s">
        <v>302</v>
      </c>
      <c r="Q65" s="155" t="s">
        <v>138</v>
      </c>
      <c r="R65" s="171" t="s">
        <v>139</v>
      </c>
      <c r="S65" s="171" t="s">
        <v>140</v>
      </c>
      <c r="T65" s="171" t="s">
        <v>141</v>
      </c>
      <c r="U65" s="155" t="s">
        <v>142</v>
      </c>
      <c r="V65" s="171" t="s">
        <v>143</v>
      </c>
    </row>
    <row r="66" spans="2:22" ht="12.75" thickBot="1">
      <c r="B66" s="172"/>
      <c r="C66" s="172"/>
      <c r="D66" s="173"/>
      <c r="E66" s="195" t="s">
        <v>303</v>
      </c>
      <c r="F66" s="195"/>
      <c r="G66" s="174" t="s">
        <v>304</v>
      </c>
      <c r="H66" s="174" t="s">
        <v>304</v>
      </c>
      <c r="I66" s="174" t="s">
        <v>305</v>
      </c>
      <c r="J66" s="172"/>
      <c r="K66" s="173"/>
      <c r="L66" s="175"/>
      <c r="M66" s="173"/>
      <c r="N66" s="174" t="s">
        <v>305</v>
      </c>
      <c r="O66" s="175" t="s">
        <v>145</v>
      </c>
      <c r="P66" s="174" t="s">
        <v>305</v>
      </c>
      <c r="Q66" s="175" t="s">
        <v>145</v>
      </c>
      <c r="R66" s="176"/>
      <c r="S66" s="176"/>
      <c r="T66" s="176"/>
      <c r="U66" s="176"/>
      <c r="V66" s="176"/>
    </row>
    <row r="67" spans="2:22" ht="12.75" thickTop="1">
      <c r="B67" s="177">
        <v>1</v>
      </c>
      <c r="C67" s="177" t="s">
        <v>306</v>
      </c>
      <c r="D67" s="178" t="s">
        <v>307</v>
      </c>
      <c r="E67" s="179">
        <v>1.8</v>
      </c>
      <c r="F67" s="179">
        <v>1.8</v>
      </c>
      <c r="G67" s="179">
        <v>98</v>
      </c>
      <c r="H67" s="180">
        <v>51000</v>
      </c>
      <c r="I67" s="180">
        <v>133000</v>
      </c>
      <c r="J67" s="181">
        <v>0.5</v>
      </c>
      <c r="K67" s="182">
        <v>0.33</v>
      </c>
      <c r="L67" s="179">
        <v>0.24</v>
      </c>
      <c r="M67" s="182">
        <v>0.45</v>
      </c>
      <c r="N67" s="183">
        <v>0</v>
      </c>
      <c r="O67" s="184">
        <v>38.742071319840022</v>
      </c>
      <c r="P67" s="185">
        <v>2200000</v>
      </c>
      <c r="Q67" s="186"/>
      <c r="R67" s="99"/>
      <c r="S67" s="116"/>
      <c r="T67" s="99"/>
      <c r="U67" s="99"/>
      <c r="V67" s="99"/>
    </row>
    <row r="68" spans="2:22">
      <c r="B68" s="177">
        <v>2</v>
      </c>
      <c r="C68" s="177" t="s">
        <v>308</v>
      </c>
      <c r="D68" s="178" t="s">
        <v>307</v>
      </c>
      <c r="E68" s="179">
        <v>1.8</v>
      </c>
      <c r="F68" s="179">
        <v>1.8</v>
      </c>
      <c r="G68" s="179">
        <v>98</v>
      </c>
      <c r="H68" s="180">
        <v>53440</v>
      </c>
      <c r="I68" s="180">
        <v>139400</v>
      </c>
      <c r="J68" s="181">
        <v>0.5</v>
      </c>
      <c r="K68" s="182">
        <v>0.33</v>
      </c>
      <c r="L68" s="179">
        <v>0.24</v>
      </c>
      <c r="M68" s="182">
        <v>0.45</v>
      </c>
      <c r="N68" s="183">
        <v>0</v>
      </c>
      <c r="O68" s="184">
        <v>38.829909971769382</v>
      </c>
      <c r="P68" s="185">
        <v>2200000</v>
      </c>
      <c r="Q68" s="186"/>
      <c r="R68" s="99"/>
      <c r="S68" s="99"/>
      <c r="T68" s="99"/>
      <c r="U68" s="99"/>
      <c r="V68" s="99"/>
    </row>
    <row r="69" spans="2:22">
      <c r="B69" s="177">
        <v>3</v>
      </c>
      <c r="C69" s="177" t="s">
        <v>309</v>
      </c>
      <c r="D69" s="178" t="s">
        <v>307</v>
      </c>
      <c r="E69" s="179">
        <v>0.89999999999999991</v>
      </c>
      <c r="F69" s="179">
        <v>1.9</v>
      </c>
      <c r="G69" s="179">
        <v>98</v>
      </c>
      <c r="H69" s="180">
        <v>53440</v>
      </c>
      <c r="I69" s="180">
        <v>139400</v>
      </c>
      <c r="J69" s="181">
        <v>0.5</v>
      </c>
      <c r="K69" s="182">
        <v>0.33</v>
      </c>
      <c r="L69" s="179">
        <v>0.24</v>
      </c>
      <c r="M69" s="182">
        <v>0.45</v>
      </c>
      <c r="N69" s="183">
        <v>0</v>
      </c>
      <c r="O69" s="184">
        <v>38.829909971769382</v>
      </c>
      <c r="P69" s="185">
        <v>2200000</v>
      </c>
      <c r="Q69" s="186">
        <v>28</v>
      </c>
      <c r="R69" s="99">
        <v>5.0000000000000001E-3</v>
      </c>
      <c r="S69" s="99">
        <v>4.2670000000000003</v>
      </c>
      <c r="T69" s="99">
        <v>0.5</v>
      </c>
      <c r="U69" s="99">
        <v>0.45600000000000002</v>
      </c>
      <c r="V69" s="99">
        <v>2.431</v>
      </c>
    </row>
    <row r="70" spans="2:22">
      <c r="B70" s="177">
        <v>4</v>
      </c>
      <c r="C70" s="177" t="s">
        <v>310</v>
      </c>
      <c r="D70" s="178" t="s">
        <v>311</v>
      </c>
      <c r="E70" s="179">
        <v>0.8</v>
      </c>
      <c r="F70" s="179">
        <v>1.8</v>
      </c>
      <c r="G70" s="179">
        <v>49.875</v>
      </c>
      <c r="H70" s="180">
        <v>17000</v>
      </c>
      <c r="I70" s="180">
        <v>44330</v>
      </c>
      <c r="J70" s="181">
        <v>0.5</v>
      </c>
      <c r="K70" s="182">
        <v>0.33</v>
      </c>
      <c r="L70" s="179">
        <v>0.2</v>
      </c>
      <c r="M70" s="182">
        <v>0.55000000000000004</v>
      </c>
      <c r="N70" s="183">
        <v>50</v>
      </c>
      <c r="O70" s="184" t="s">
        <v>312</v>
      </c>
      <c r="P70" s="185">
        <v>2200000</v>
      </c>
      <c r="Q70" s="186"/>
      <c r="R70" s="186"/>
      <c r="S70" s="99"/>
      <c r="T70" s="186"/>
      <c r="U70" s="99"/>
      <c r="V70" s="99"/>
    </row>
    <row r="71" spans="2:22">
      <c r="B71" s="177">
        <v>5</v>
      </c>
      <c r="C71" s="177" t="s">
        <v>313</v>
      </c>
      <c r="D71" s="178" t="s">
        <v>307</v>
      </c>
      <c r="E71" s="179">
        <v>0.89999999999999991</v>
      </c>
      <c r="F71" s="179">
        <v>1.9</v>
      </c>
      <c r="G71" s="179">
        <v>98</v>
      </c>
      <c r="H71" s="180">
        <v>79660</v>
      </c>
      <c r="I71" s="180">
        <v>207700</v>
      </c>
      <c r="J71" s="181">
        <v>0.5</v>
      </c>
      <c r="K71" s="182">
        <v>0.33</v>
      </c>
      <c r="L71" s="179">
        <v>0.24</v>
      </c>
      <c r="M71" s="182">
        <v>0.45</v>
      </c>
      <c r="N71" s="183">
        <v>0</v>
      </c>
      <c r="O71" s="184">
        <v>39.77604858813546</v>
      </c>
      <c r="P71" s="185">
        <v>2200000</v>
      </c>
      <c r="Q71" s="186">
        <v>28</v>
      </c>
      <c r="R71" s="99">
        <v>5.0000000000000001E-3</v>
      </c>
      <c r="S71" s="99">
        <v>2.1259999999999999</v>
      </c>
      <c r="T71" s="99">
        <v>0.5</v>
      </c>
      <c r="U71" s="99">
        <v>0.501</v>
      </c>
      <c r="V71" s="99">
        <v>3.3319999999999999</v>
      </c>
    </row>
    <row r="72" spans="2:22">
      <c r="B72" s="177">
        <v>6</v>
      </c>
      <c r="C72" s="177" t="s">
        <v>314</v>
      </c>
      <c r="D72" s="178" t="s">
        <v>311</v>
      </c>
      <c r="E72" s="179">
        <v>0.8</v>
      </c>
      <c r="F72" s="179">
        <v>1.8</v>
      </c>
      <c r="G72" s="179">
        <v>91.875</v>
      </c>
      <c r="H72" s="180">
        <v>23800</v>
      </c>
      <c r="I72" s="180">
        <v>62070</v>
      </c>
      <c r="J72" s="181">
        <v>0.5</v>
      </c>
      <c r="K72" s="182">
        <v>0.33</v>
      </c>
      <c r="L72" s="179">
        <v>0.2</v>
      </c>
      <c r="M72" s="182">
        <v>0.55000000000000004</v>
      </c>
      <c r="N72" s="183">
        <v>70</v>
      </c>
      <c r="O72" s="184" t="s">
        <v>312</v>
      </c>
      <c r="P72" s="185">
        <v>2200000</v>
      </c>
      <c r="Q72" s="186"/>
      <c r="R72" s="99"/>
      <c r="S72" s="99"/>
      <c r="T72" s="99"/>
      <c r="U72" s="99"/>
      <c r="V72" s="99"/>
    </row>
    <row r="73" spans="2:22">
      <c r="B73" s="177">
        <v>7</v>
      </c>
      <c r="C73" s="177" t="s">
        <v>315</v>
      </c>
      <c r="D73" s="178" t="s">
        <v>307</v>
      </c>
      <c r="E73" s="179">
        <v>0.89999999999999991</v>
      </c>
      <c r="F73" s="179">
        <v>1.9</v>
      </c>
      <c r="G73" s="179">
        <v>98</v>
      </c>
      <c r="H73" s="180">
        <v>116600</v>
      </c>
      <c r="I73" s="180">
        <v>304000</v>
      </c>
      <c r="J73" s="181">
        <v>0.5</v>
      </c>
      <c r="K73" s="182">
        <v>0.33</v>
      </c>
      <c r="L73" s="179">
        <v>0.24</v>
      </c>
      <c r="M73" s="182">
        <v>0.45</v>
      </c>
      <c r="N73" s="183">
        <v>0</v>
      </c>
      <c r="O73" s="184">
        <v>41.135518265304249</v>
      </c>
      <c r="P73" s="185">
        <v>2200000</v>
      </c>
      <c r="Q73" s="186">
        <v>28</v>
      </c>
      <c r="R73" s="99">
        <v>5.0000000000000001E-3</v>
      </c>
      <c r="S73" s="99">
        <v>4.3029999999999999</v>
      </c>
      <c r="T73" s="99">
        <v>0.5</v>
      </c>
      <c r="U73" s="99">
        <v>0.47199999999999998</v>
      </c>
      <c r="V73" s="99">
        <v>5.4509999999999996</v>
      </c>
    </row>
    <row r="74" spans="2:22">
      <c r="B74" s="177">
        <v>8</v>
      </c>
      <c r="C74" s="177" t="s">
        <v>316</v>
      </c>
      <c r="D74" s="178" t="s">
        <v>307</v>
      </c>
      <c r="E74" s="179">
        <v>0.89999999999999991</v>
      </c>
      <c r="F74" s="179">
        <v>1.9</v>
      </c>
      <c r="G74" s="179">
        <v>98</v>
      </c>
      <c r="H74" s="180">
        <v>147800</v>
      </c>
      <c r="I74" s="180">
        <v>385500</v>
      </c>
      <c r="J74" s="181">
        <v>0.5</v>
      </c>
      <c r="K74" s="182">
        <v>0.33</v>
      </c>
      <c r="L74" s="179">
        <v>0.24</v>
      </c>
      <c r="M74" s="182">
        <v>0.45</v>
      </c>
      <c r="N74" s="183">
        <v>0</v>
      </c>
      <c r="O74" s="184">
        <v>42.31882794409357</v>
      </c>
      <c r="P74" s="185">
        <v>2200000</v>
      </c>
      <c r="Q74" s="186"/>
      <c r="R74" s="99"/>
      <c r="S74" s="99"/>
      <c r="T74" s="99"/>
      <c r="U74" s="99"/>
      <c r="V74" s="99"/>
    </row>
  </sheetData>
  <mergeCells count="40">
    <mergeCell ref="O2:O3"/>
    <mergeCell ref="P2:U3"/>
    <mergeCell ref="V2:V5"/>
    <mergeCell ref="W2:W5"/>
    <mergeCell ref="X2:X5"/>
    <mergeCell ref="J2:J3"/>
    <mergeCell ref="K2:K3"/>
    <mergeCell ref="L2:L3"/>
    <mergeCell ref="M2:M3"/>
    <mergeCell ref="N2:N3"/>
    <mergeCell ref="G2:G3"/>
    <mergeCell ref="H2:H3"/>
    <mergeCell ref="I2:I3"/>
    <mergeCell ref="B2:B3"/>
    <mergeCell ref="C2:C3"/>
    <mergeCell ref="D2:D3"/>
    <mergeCell ref="E2:E3"/>
    <mergeCell ref="F2:F3"/>
    <mergeCell ref="K40:K41"/>
    <mergeCell ref="B40:B41"/>
    <mergeCell ref="C40:C41"/>
    <mergeCell ref="D40:D41"/>
    <mergeCell ref="E40:E41"/>
    <mergeCell ref="F40:F41"/>
    <mergeCell ref="E66:F66"/>
    <mergeCell ref="V39:X39"/>
    <mergeCell ref="V40:V43"/>
    <mergeCell ref="W40:W43"/>
    <mergeCell ref="X40:X43"/>
    <mergeCell ref="E64:F64"/>
    <mergeCell ref="Q64:V64"/>
    <mergeCell ref="L40:L41"/>
    <mergeCell ref="M40:M41"/>
    <mergeCell ref="N40:N41"/>
    <mergeCell ref="O40:O41"/>
    <mergeCell ref="P40:U41"/>
    <mergeCell ref="G40:G41"/>
    <mergeCell ref="H40:H41"/>
    <mergeCell ref="I40:I41"/>
    <mergeCell ref="J40:J41"/>
  </mergeCells>
  <phoneticPr fontId="3"/>
  <conditionalFormatting sqref="D71:D74">
    <cfRule type="cellIs" dxfId="20" priority="1" stopIfTrue="1" operator="equal">
      <formula>"砂質土"</formula>
    </cfRule>
    <cfRule type="cellIs" dxfId="19" priority="2" stopIfTrue="1" operator="equal">
      <formula>"粘性土"</formula>
    </cfRule>
  </conditionalFormatting>
  <conditionalFormatting sqref="D70">
    <cfRule type="cellIs" dxfId="18" priority="7" stopIfTrue="1" operator="equal">
      <formula>"砂質土"</formula>
    </cfRule>
    <cfRule type="cellIs" dxfId="17" priority="8" stopIfTrue="1" operator="equal">
      <formula>"粘性土"</formula>
    </cfRule>
  </conditionalFormatting>
  <conditionalFormatting sqref="D67:D69">
    <cfRule type="cellIs" dxfId="16" priority="13" stopIfTrue="1" operator="equal">
      <formula>"砂質土"</formula>
    </cfRule>
    <cfRule type="cellIs" dxfId="15" priority="14" stopIfTrue="1" operator="equal">
      <formula>"粘性土"</formula>
    </cfRule>
  </conditionalFormatting>
  <conditionalFormatting sqref="L67:L69">
    <cfRule type="cellIs" dxfId="14" priority="15" stopIfTrue="1" operator="equal">
      <formula>0.2</formula>
    </cfRule>
  </conditionalFormatting>
  <conditionalFormatting sqref="M67:M69">
    <cfRule type="cellIs" dxfId="13" priority="16" stopIfTrue="1" operator="equal">
      <formula>0.55</formula>
    </cfRule>
  </conditionalFormatting>
  <conditionalFormatting sqref="P67:P69">
    <cfRule type="cellIs" dxfId="12" priority="17" stopIfTrue="1" operator="equal">
      <formula>22000</formula>
    </cfRule>
  </conditionalFormatting>
  <conditionalFormatting sqref="G67:G69">
    <cfRule type="cellIs" dxfId="11" priority="18" stopIfTrue="1" operator="notEqual">
      <formula>98</formula>
    </cfRule>
  </conditionalFormatting>
  <conditionalFormatting sqref="L70">
    <cfRule type="cellIs" dxfId="10" priority="9" stopIfTrue="1" operator="equal">
      <formula>0.2</formula>
    </cfRule>
  </conditionalFormatting>
  <conditionalFormatting sqref="M70">
    <cfRule type="cellIs" dxfId="9" priority="10" stopIfTrue="1" operator="equal">
      <formula>0.55</formula>
    </cfRule>
  </conditionalFormatting>
  <conditionalFormatting sqref="P70">
    <cfRule type="cellIs" dxfId="8" priority="11" stopIfTrue="1" operator="equal">
      <formula>22000</formula>
    </cfRule>
  </conditionalFormatting>
  <conditionalFormatting sqref="G70">
    <cfRule type="cellIs" dxfId="7" priority="12" stopIfTrue="1" operator="notEqual">
      <formula>98</formula>
    </cfRule>
  </conditionalFormatting>
  <conditionalFormatting sqref="L71:L74">
    <cfRule type="cellIs" dxfId="6" priority="3" stopIfTrue="1" operator="equal">
      <formula>0.2</formula>
    </cfRule>
  </conditionalFormatting>
  <conditionalFormatting sqref="M71:M74">
    <cfRule type="cellIs" dxfId="5" priority="4" stopIfTrue="1" operator="equal">
      <formula>0.55</formula>
    </cfRule>
  </conditionalFormatting>
  <conditionalFormatting sqref="P71:P74">
    <cfRule type="cellIs" dxfId="4" priority="5" stopIfTrue="1" operator="equal">
      <formula>22000</formula>
    </cfRule>
  </conditionalFormatting>
  <conditionalFormatting sqref="G71:G74">
    <cfRule type="cellIs" dxfId="3" priority="6" stopIfTrue="1" operator="notEqual">
      <formula>98</formula>
    </cfRule>
  </conditionalFormatting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6"/>
  <sheetViews>
    <sheetView workbookViewId="0">
      <selection activeCell="G10" sqref="G10:M18"/>
    </sheetView>
  </sheetViews>
  <sheetFormatPr defaultRowHeight="12"/>
  <cols>
    <col min="1" max="1" width="81.5" style="23" customWidth="1"/>
    <col min="2" max="3" width="9" style="23"/>
    <col min="4" max="4" width="18" style="23" bestFit="1" customWidth="1"/>
    <col min="5" max="16384" width="9" style="23"/>
  </cols>
  <sheetData>
    <row r="1" spans="1:7">
      <c r="A1" s="23" t="s">
        <v>105</v>
      </c>
    </row>
    <row r="2" spans="1:7">
      <c r="A2" s="23" t="s">
        <v>244</v>
      </c>
    </row>
    <row r="3" spans="1:7">
      <c r="A3" s="23" t="s">
        <v>106</v>
      </c>
    </row>
    <row r="4" spans="1:7">
      <c r="A4" s="23" t="str">
        <f>変換!$A$4</f>
        <v xml:space="preserve"> 7</v>
      </c>
      <c r="B4" s="49">
        <f>変換!A3</f>
        <v>7</v>
      </c>
    </row>
    <row r="5" spans="1:7">
      <c r="A5" s="24">
        <f ca="1">NOW()</f>
        <v>43342.647238425925</v>
      </c>
    </row>
    <row r="6" spans="1:7">
      <c r="A6" s="24">
        <f ca="1">NOW()</f>
        <v>43342.647238425925</v>
      </c>
    </row>
    <row r="7" spans="1:7">
      <c r="A7" s="23" t="str">
        <f>"==="&amp;B7&amp;"番ﾃﾞｰﾀ区切り==="</f>
        <v>===1番ﾃﾞｰﾀ区切り===</v>
      </c>
      <c r="B7" s="51">
        <v>1</v>
      </c>
    </row>
    <row r="8" spans="1:7">
      <c r="A8" s="23" t="s">
        <v>244</v>
      </c>
      <c r="B8" s="51"/>
    </row>
    <row r="9" spans="1:7">
      <c r="A9" s="23" t="str">
        <f>VLOOKUP(B7,変換!$Y$11:$AE$40,$B9,FALSE)</f>
        <v>①B(陸上)</v>
      </c>
      <c r="B9" s="51">
        <v>2</v>
      </c>
    </row>
    <row r="10" spans="1:7">
      <c r="A10" s="48" t="str">
        <f>REPT(" ",4)&amp;FIXED(9,0)</f>
        <v xml:space="preserve">    9</v>
      </c>
      <c r="B10" s="51"/>
    </row>
    <row r="11" spans="1:7">
      <c r="A11" s="24">
        <f ca="1">$A$5</f>
        <v>43342.647238425925</v>
      </c>
      <c r="B11" s="51"/>
    </row>
    <row r="12" spans="1:7">
      <c r="A12" s="23" t="s">
        <v>107</v>
      </c>
      <c r="B12" s="51"/>
      <c r="G12" s="48"/>
    </row>
    <row r="13" spans="1:7">
      <c r="A13" s="23" t="str">
        <f>VLOOKUP(B7,変換!$Y$11:$AE$40,$B13,FALSE)</f>
        <v xml:space="preserve">      98.0   64700.0       0.5  168700.0       0.5      0.33     0.001       0.0</v>
      </c>
      <c r="B13" s="51">
        <v>3</v>
      </c>
    </row>
    <row r="14" spans="1:7">
      <c r="A14" s="23" t="str">
        <f>VLOOKUP(B7,変換!$Y$11:$AE$40,$B14,FALSE)</f>
        <v xml:space="preserve">      1.80      0.45 2200000.0       0.0    2    0    1    0       0.0    0    0</v>
      </c>
      <c r="B14" s="51">
        <v>4</v>
      </c>
    </row>
    <row r="15" spans="1:7">
      <c r="A15" s="23" t="str">
        <f>VLOOKUP(B7,変換!$Y$11:$AE$40,$B15,FALSE)</f>
        <v xml:space="preserve">      0.24    0    8     0.010    3.1623    1    0     0.000     0.000    6    0</v>
      </c>
      <c r="B15" s="51">
        <v>5</v>
      </c>
    </row>
    <row r="16" spans="1:7">
      <c r="A16" s="23" t="str">
        <f>VLOOKUP(B7,変換!$Y$11:$AE$40,$B16,FALSE)</f>
        <v xml:space="preserve">       0.0      39.2       0.0     0.000     0.000     0.000     0.000     0.000</v>
      </c>
      <c r="B16" s="51">
        <v>6</v>
      </c>
    </row>
    <row r="17" spans="1:2">
      <c r="A17" s="23" t="str">
        <f>VLOOKUP(B7,変換!$Y$11:$AE$40,$B17,FALSE)</f>
        <v xml:space="preserve">    2    2   0.00001                                            0</v>
      </c>
      <c r="B17" s="51">
        <v>7</v>
      </c>
    </row>
    <row r="18" spans="1:2">
      <c r="A18" s="23" t="str">
        <f>"==="&amp;B18&amp;"番ﾃﾞｰﾀ区切り==="</f>
        <v>===2番ﾃﾞｰﾀ区切り===</v>
      </c>
      <c r="B18" s="51">
        <f>B7+1</f>
        <v>2</v>
      </c>
    </row>
    <row r="19" spans="1:2">
      <c r="A19" s="23" t="s">
        <v>244</v>
      </c>
      <c r="B19" s="51"/>
    </row>
    <row r="20" spans="1:2">
      <c r="A20" s="23" t="str">
        <f>VLOOKUP(B18,変換!$Y$11:$AE$40,$B20,FALSE)</f>
        <v>②B(水中)</v>
      </c>
      <c r="B20" s="51">
        <v>2</v>
      </c>
    </row>
    <row r="21" spans="1:2">
      <c r="A21" s="48" t="str">
        <f>REPT(" ",4)&amp;FIXED(9,0)</f>
        <v xml:space="preserve">    9</v>
      </c>
      <c r="B21" s="51"/>
    </row>
    <row r="22" spans="1:2">
      <c r="A22" s="24">
        <f ca="1">$A$5</f>
        <v>43342.647238425925</v>
      </c>
      <c r="B22" s="51"/>
    </row>
    <row r="23" spans="1:2">
      <c r="A23" s="23" t="s">
        <v>107</v>
      </c>
      <c r="B23" s="51"/>
    </row>
    <row r="24" spans="1:2">
      <c r="A24" s="23" t="str">
        <f>VLOOKUP(B18,変換!$Y$11:$AE$40,$B24,FALSE)</f>
        <v xml:space="preserve">      98.0   64700.0       0.5  168700.0       0.5      0.33     0.001       0.0</v>
      </c>
      <c r="B24" s="51">
        <v>3</v>
      </c>
    </row>
    <row r="25" spans="1:2">
      <c r="A25" s="23" t="str">
        <f>VLOOKUP(B18,変換!$Y$11:$AE$40,$B25,FALSE)</f>
        <v xml:space="preserve">      2.00      0.45 2200000.0       0.0    2    0    1    0       0.0    0    0</v>
      </c>
      <c r="B25" s="51">
        <v>4</v>
      </c>
    </row>
    <row r="26" spans="1:2">
      <c r="A26" s="23" t="str">
        <f>VLOOKUP(B18,変換!$Y$11:$AE$40,$B26,FALSE)</f>
        <v xml:space="preserve">      0.24    0    8     0.010    3.1623    1    0     0.000     0.000    6    0</v>
      </c>
      <c r="B26" s="51">
        <v>5</v>
      </c>
    </row>
    <row r="27" spans="1:2">
      <c r="A27" s="23" t="str">
        <f>VLOOKUP(B18,変換!$Y$11:$AE$40,$B27,FALSE)</f>
        <v xml:space="preserve">       0.0      39.2      28.0     0.005     5.000     0.500     0.971     2.450</v>
      </c>
      <c r="B27" s="51">
        <v>6</v>
      </c>
    </row>
    <row r="28" spans="1:2">
      <c r="A28" s="23" t="str">
        <f>VLOOKUP(B18,変換!$Y$11:$AE$40,$B28,FALSE)</f>
        <v xml:space="preserve">    2    2   0.00001                                            0</v>
      </c>
      <c r="B28" s="51">
        <v>7</v>
      </c>
    </row>
    <row r="29" spans="1:2">
      <c r="A29" s="23" t="str">
        <f>"==="&amp;B29&amp;"番ﾃﾞｰﾀ区切り==="</f>
        <v>===3番ﾃﾞｰﾀ区切り===</v>
      </c>
      <c r="B29" s="51">
        <f>B18+1</f>
        <v>3</v>
      </c>
    </row>
    <row r="30" spans="1:2">
      <c r="A30" s="23" t="s">
        <v>244</v>
      </c>
      <c r="B30" s="51"/>
    </row>
    <row r="31" spans="1:2">
      <c r="A31" s="23" t="str">
        <f>VLOOKUP(B29,変換!$Y$11:$AE$40,$B31,FALSE)</f>
        <v>③As1</v>
      </c>
      <c r="B31" s="51">
        <v>2</v>
      </c>
    </row>
    <row r="32" spans="1:2">
      <c r="A32" s="48" t="str">
        <f>REPT(" ",4)&amp;FIXED(9,0)</f>
        <v xml:space="preserve">    9</v>
      </c>
      <c r="B32" s="51"/>
    </row>
    <row r="33" spans="1:2">
      <c r="A33" s="24">
        <f ca="1">$A$5</f>
        <v>43342.647238425925</v>
      </c>
      <c r="B33" s="51"/>
    </row>
    <row r="34" spans="1:2">
      <c r="A34" s="23" t="s">
        <v>107</v>
      </c>
      <c r="B34" s="51"/>
    </row>
    <row r="35" spans="1:2">
      <c r="A35" s="23" t="str">
        <f>VLOOKUP(B29,変換!$Y$11:$AE$40,$B35,FALSE)</f>
        <v xml:space="preserve">      98.0  118900.0       0.5  310100.0       0.5      0.33     0.001       0.0</v>
      </c>
      <c r="B35" s="51">
        <v>3</v>
      </c>
    </row>
    <row r="36" spans="1:2">
      <c r="A36" s="23" t="str">
        <f>VLOOKUP(B29,変換!$Y$11:$AE$40,$B36,FALSE)</f>
        <v xml:space="preserve">      2.00      0.45 2200000.0       0.0    2    0    1    0       0.0    0    0</v>
      </c>
      <c r="B36" s="51">
        <v>4</v>
      </c>
    </row>
    <row r="37" spans="1:2">
      <c r="A37" s="23" t="str">
        <f>VLOOKUP(B29,変換!$Y$11:$AE$40,$B37,FALSE)</f>
        <v xml:space="preserve">      0.24    0    8     0.010    3.1623    1    0     0.000     0.000    6    0</v>
      </c>
      <c r="B37" s="51">
        <v>5</v>
      </c>
    </row>
    <row r="38" spans="1:2">
      <c r="A38" s="23" t="str">
        <f>VLOOKUP(B29,変換!$Y$11:$AE$40,$B38,FALSE)</f>
        <v xml:space="preserve">       0.0      41.2      28.0     0.005    19.650     0.500     0.729     6.388</v>
      </c>
      <c r="B38" s="51">
        <v>6</v>
      </c>
    </row>
    <row r="39" spans="1:2">
      <c r="A39" s="23" t="str">
        <f>VLOOKUP(B29,変換!$Y$11:$AE$40,$B39,FALSE)</f>
        <v xml:space="preserve">    2    2   0.00001                                            0</v>
      </c>
      <c r="B39" s="51">
        <v>7</v>
      </c>
    </row>
    <row r="40" spans="1:2">
      <c r="A40" s="23" t="str">
        <f>"==="&amp;B40&amp;"番ﾃﾞｰﾀ区切り==="</f>
        <v>===4番ﾃﾞｰﾀ区切り===</v>
      </c>
      <c r="B40" s="51">
        <f>B29+1</f>
        <v>4</v>
      </c>
    </row>
    <row r="41" spans="1:2">
      <c r="A41" s="23" t="s">
        <v>244</v>
      </c>
      <c r="B41" s="51"/>
    </row>
    <row r="42" spans="1:2">
      <c r="A42" s="23" t="str">
        <f>VLOOKUP(B40,変換!$Y$11:$AE$40,$B42,FALSE)</f>
        <v>④As2</v>
      </c>
      <c r="B42" s="51">
        <v>2</v>
      </c>
    </row>
    <row r="43" spans="1:2">
      <c r="A43" s="48" t="str">
        <f>REPT(" ",4)&amp;FIXED(9,0)</f>
        <v xml:space="preserve">    9</v>
      </c>
      <c r="B43" s="51"/>
    </row>
    <row r="44" spans="1:2">
      <c r="A44" s="24">
        <f ca="1">$A$5</f>
        <v>43342.647238425925</v>
      </c>
      <c r="B44" s="51"/>
    </row>
    <row r="45" spans="1:2">
      <c r="A45" s="23" t="s">
        <v>107</v>
      </c>
      <c r="B45" s="51"/>
    </row>
    <row r="46" spans="1:2">
      <c r="A46" s="23" t="str">
        <f>VLOOKUP(B40,変換!$Y$11:$AE$40,$B46,FALSE)</f>
        <v xml:space="preserve">      98.0  107400.0       0.5  280100.0       0.5      0.33     0.001       0.0</v>
      </c>
      <c r="B46" s="51">
        <v>3</v>
      </c>
    </row>
    <row r="47" spans="1:2">
      <c r="A47" s="23" t="str">
        <f>VLOOKUP(B40,変換!$Y$11:$AE$40,$B47,FALSE)</f>
        <v xml:space="preserve">      2.00      0.45 2200000.0       0.0    2    0    1    0       0.0    0    0</v>
      </c>
      <c r="B47" s="51">
        <v>4</v>
      </c>
    </row>
    <row r="48" spans="1:2">
      <c r="A48" s="23" t="str">
        <f>VLOOKUP(B40,変換!$Y$11:$AE$40,$B48,FALSE)</f>
        <v xml:space="preserve">      0.24    0    8     0.010    3.1623    1    0     0.000     0.000    6    0</v>
      </c>
      <c r="B48" s="51">
        <v>5</v>
      </c>
    </row>
    <row r="49" spans="1:2">
      <c r="A49" s="23" t="str">
        <f>VLOOKUP(B40,変換!$Y$11:$AE$40,$B49,FALSE)</f>
        <v xml:space="preserve">       0.0      40.8      28.0     0.005    12.000     0.500     0.807     5.300</v>
      </c>
      <c r="B49" s="51">
        <v>6</v>
      </c>
    </row>
    <row r="50" spans="1:2">
      <c r="A50" s="23" t="str">
        <f>VLOOKUP(B40,変換!$Y$11:$AE$40,$B50,FALSE)</f>
        <v xml:space="preserve">    2    2   0.00001                                            0</v>
      </c>
      <c r="B50" s="51">
        <v>7</v>
      </c>
    </row>
    <row r="51" spans="1:2">
      <c r="A51" s="23" t="str">
        <f>"==="&amp;B51&amp;"番ﾃﾞｰﾀ区切り==="</f>
        <v>===5番ﾃﾞｰﾀ区切り===</v>
      </c>
      <c r="B51" s="51">
        <f>B40+1</f>
        <v>5</v>
      </c>
    </row>
    <row r="52" spans="1:2">
      <c r="A52" s="23" t="s">
        <v>244</v>
      </c>
      <c r="B52" s="51"/>
    </row>
    <row r="53" spans="1:2">
      <c r="A53" s="23" t="str">
        <f>VLOOKUP(B51,変換!$Y$11:$AE$40,$B53,FALSE)</f>
        <v>⑤Ac1</v>
      </c>
      <c r="B53" s="51">
        <v>2</v>
      </c>
    </row>
    <row r="54" spans="1:2">
      <c r="A54" s="48" t="str">
        <f>REPT(" ",4)&amp;FIXED(9,0)</f>
        <v xml:space="preserve">    9</v>
      </c>
      <c r="B54" s="51"/>
    </row>
    <row r="55" spans="1:2">
      <c r="A55" s="24">
        <f ca="1">$A$5</f>
        <v>43342.647238425925</v>
      </c>
      <c r="B55" s="51"/>
    </row>
    <row r="56" spans="1:2">
      <c r="A56" s="23" t="s">
        <v>107</v>
      </c>
      <c r="B56" s="51"/>
    </row>
    <row r="57" spans="1:2">
      <c r="A57" s="23" t="str">
        <f>VLOOKUP(B51,変換!$Y$11:$AE$40,$B57,FALSE)</f>
        <v xml:space="preserve">     260.0   47600.0       0.5  124100.0       0.5      0.33     0.001       0.0</v>
      </c>
      <c r="B57" s="51">
        <v>3</v>
      </c>
    </row>
    <row r="58" spans="1:2">
      <c r="A58" s="23" t="str">
        <f>VLOOKUP(B51,変換!$Y$11:$AE$40,$B58,FALSE)</f>
        <v xml:space="preserve">      1.70      0.55 2200000.0       0.0    2    0    1    0       0.0    0    0</v>
      </c>
      <c r="B58" s="51">
        <v>4</v>
      </c>
    </row>
    <row r="59" spans="1:2">
      <c r="A59" s="23" t="str">
        <f>VLOOKUP(B51,変換!$Y$11:$AE$40,$B59,FALSE)</f>
        <v xml:space="preserve">      0.20    0    8     0.010    3.1623    1    0     0.000     0.000    6    0</v>
      </c>
      <c r="B59" s="51">
        <v>5</v>
      </c>
    </row>
    <row r="60" spans="1:2">
      <c r="A60" s="23" t="str">
        <f>VLOOKUP(B51,変換!$Y$11:$AE$40,$B60,FALSE)</f>
        <v xml:space="preserve">     140.0       0.0       0.0     0.000     0.000     0.000     0.000     0.000</v>
      </c>
      <c r="B60" s="51">
        <v>6</v>
      </c>
    </row>
    <row r="61" spans="1:2">
      <c r="A61" s="23" t="str">
        <f>VLOOKUP(B51,変換!$Y$11:$AE$40,$B61,FALSE)</f>
        <v xml:space="preserve">    2    2   0.00001                                            0</v>
      </c>
      <c r="B61" s="51">
        <v>7</v>
      </c>
    </row>
    <row r="62" spans="1:2">
      <c r="A62" s="23" t="str">
        <f>"==="&amp;B62&amp;"番ﾃﾞｰﾀ区切り==="</f>
        <v>===6番ﾃﾞｰﾀ区切り===</v>
      </c>
      <c r="B62" s="51">
        <f>B51+1</f>
        <v>6</v>
      </c>
    </row>
    <row r="63" spans="1:2">
      <c r="A63" s="23" t="s">
        <v>244</v>
      </c>
      <c r="B63" s="51"/>
    </row>
    <row r="64" spans="1:2">
      <c r="A64" s="23" t="str">
        <f>VLOOKUP(B62,変換!$Y$11:$AE$40,$B64,FALSE)</f>
        <v>⑥Ag</v>
      </c>
      <c r="B64" s="51">
        <v>2</v>
      </c>
    </row>
    <row r="65" spans="1:2">
      <c r="A65" s="48" t="str">
        <f>REPT(" ",4)&amp;FIXED(9,0)</f>
        <v xml:space="preserve">    9</v>
      </c>
      <c r="B65" s="51"/>
    </row>
    <row r="66" spans="1:2">
      <c r="A66" s="24">
        <f ca="1">$A$5</f>
        <v>43342.647238425925</v>
      </c>
      <c r="B66" s="51"/>
    </row>
    <row r="67" spans="1:2">
      <c r="A67" s="23" t="s">
        <v>107</v>
      </c>
      <c r="B67" s="51"/>
    </row>
    <row r="68" spans="1:2">
      <c r="A68" s="23" t="str">
        <f>VLOOKUP(B62,変換!$Y$11:$AE$40,$B68,FALSE)</f>
        <v xml:space="preserve">      98.0  168800.0       0.5  440100.0       0.5      0.33     0.001       0.0</v>
      </c>
      <c r="B68" s="51">
        <v>3</v>
      </c>
    </row>
    <row r="69" spans="1:2">
      <c r="A69" s="23" t="str">
        <f>VLOOKUP(B62,変換!$Y$11:$AE$40,$B69,FALSE)</f>
        <v xml:space="preserve">      2.00      0.45 2200000.0       0.0    2    0    1    0       0.0    0    0</v>
      </c>
      <c r="B69" s="51">
        <v>4</v>
      </c>
    </row>
    <row r="70" spans="1:2">
      <c r="A70" s="23" t="str">
        <f>VLOOKUP(B62,変換!$Y$11:$AE$40,$B70,FALSE)</f>
        <v xml:space="preserve">      0.24    0    8     0.010    3.1623    1    0     0.000     0.000    6    0</v>
      </c>
      <c r="B70" s="51">
        <v>5</v>
      </c>
    </row>
    <row r="71" spans="1:2">
      <c r="A71" s="23" t="str">
        <f>VLOOKUP(B62,変換!$Y$11:$AE$40,$B71,FALSE)</f>
        <v xml:space="preserve">       0.0      43.0       0.0     0.000     0.000     0.000     0.000     0.000</v>
      </c>
      <c r="B71" s="51">
        <v>6</v>
      </c>
    </row>
    <row r="72" spans="1:2">
      <c r="A72" s="23" t="str">
        <f>VLOOKUP(B62,変換!$Y$11:$AE$40,$B72,FALSE)</f>
        <v xml:space="preserve">    2    2   0.00001                                            0</v>
      </c>
      <c r="B72" s="51">
        <v>7</v>
      </c>
    </row>
    <row r="73" spans="1:2">
      <c r="A73" s="23" t="str">
        <f>"==="&amp;B73&amp;"番ﾃﾞｰﾀ区切り==="</f>
        <v>===7番ﾃﾞｰﾀ区切り===</v>
      </c>
      <c r="B73" s="51">
        <f>B62+1</f>
        <v>7</v>
      </c>
    </row>
    <row r="74" spans="1:2">
      <c r="A74" s="23" t="s">
        <v>244</v>
      </c>
      <c r="B74" s="51"/>
    </row>
    <row r="75" spans="1:2">
      <c r="A75" s="23" t="str">
        <f>VLOOKUP(B73,変換!$Y$11:$AE$40,$B75,FALSE)</f>
        <v>⑦基礎捨石</v>
      </c>
      <c r="B75" s="51">
        <v>2</v>
      </c>
    </row>
    <row r="76" spans="1:2">
      <c r="A76" s="48" t="str">
        <f>REPT(" ",4)&amp;FIXED(9,0)</f>
        <v xml:space="preserve">    9</v>
      </c>
      <c r="B76" s="51"/>
    </row>
    <row r="77" spans="1:2">
      <c r="A77" s="24">
        <f ca="1">$A$5</f>
        <v>43342.647238425925</v>
      </c>
      <c r="B77" s="51"/>
    </row>
    <row r="78" spans="1:2">
      <c r="A78" s="23" t="s">
        <v>107</v>
      </c>
      <c r="B78" s="51"/>
    </row>
    <row r="79" spans="1:2">
      <c r="A79" s="23" t="str">
        <f>VLOOKUP(B73,変換!$Y$11:$AE$40,$B79,FALSE)</f>
        <v xml:space="preserve">      98.0  180000.0       0.5  469400.0       0.5      0.33     0.001       0.0</v>
      </c>
      <c r="B79" s="51">
        <v>3</v>
      </c>
    </row>
    <row r="80" spans="1:2">
      <c r="A80" s="23" t="str">
        <f>VLOOKUP(B73,変換!$Y$11:$AE$40,$B80,FALSE)</f>
        <v xml:space="preserve">      2.00      0.45   22000.0       0.0    2    0    1    0       0.0    0    0</v>
      </c>
      <c r="B80" s="51">
        <v>4</v>
      </c>
    </row>
    <row r="81" spans="1:2">
      <c r="A81" s="23" t="str">
        <f>VLOOKUP(B73,変換!$Y$11:$AE$40,$B81,FALSE)</f>
        <v xml:space="preserve">      0.24    0    8     0.010    3.1623    1    0     0.000     0.000    6    1</v>
      </c>
      <c r="B81" s="51">
        <v>5</v>
      </c>
    </row>
    <row r="82" spans="1:2">
      <c r="A82" s="23" t="str">
        <f>VLOOKUP(B73,変換!$Y$11:$AE$40,$B82,FALSE)</f>
        <v xml:space="preserve">      20.0      35.0       0.0     0.000     0.000     0.000     0.000     0.000</v>
      </c>
      <c r="B82" s="51">
        <v>6</v>
      </c>
    </row>
    <row r="83" spans="1:2">
      <c r="A83" s="23" t="str">
        <f>VLOOKUP(B73,変換!$Y$11:$AE$40,$B83,FALSE)</f>
        <v xml:space="preserve">    2    2   0.00001                                            0</v>
      </c>
      <c r="B83" s="51">
        <v>7</v>
      </c>
    </row>
    <row r="84" spans="1:2">
      <c r="A84" s="23" t="str">
        <f>"==="&amp;B84&amp;"番ﾃﾞｰﾀ区切り==="</f>
        <v>===8番ﾃﾞｰﾀ区切り===</v>
      </c>
      <c r="B84" s="51">
        <f>B73+1</f>
        <v>8</v>
      </c>
    </row>
    <row r="85" spans="1:2">
      <c r="A85" s="23" t="s">
        <v>244</v>
      </c>
      <c r="B85" s="51"/>
    </row>
    <row r="86" spans="1:2">
      <c r="A86" s="23" t="e">
        <f>VLOOKUP(B84,変換!$Y$11:$AE$40,$B86,FALSE)</f>
        <v>#N/A</v>
      </c>
      <c r="B86" s="51">
        <v>2</v>
      </c>
    </row>
    <row r="87" spans="1:2">
      <c r="A87" s="48" t="str">
        <f>REPT(" ",4)&amp;FIXED(9,0)</f>
        <v xml:space="preserve">    9</v>
      </c>
      <c r="B87" s="51"/>
    </row>
    <row r="88" spans="1:2">
      <c r="A88" s="24">
        <f ca="1">$A$5</f>
        <v>43342.647238425925</v>
      </c>
      <c r="B88" s="51"/>
    </row>
    <row r="89" spans="1:2">
      <c r="A89" s="23" t="s">
        <v>107</v>
      </c>
      <c r="B89" s="51"/>
    </row>
    <row r="90" spans="1:2">
      <c r="A90" s="23" t="e">
        <f>VLOOKUP(B84,変換!$Y$11:$AE$40,$B90,FALSE)</f>
        <v>#N/A</v>
      </c>
      <c r="B90" s="51">
        <v>3</v>
      </c>
    </row>
    <row r="91" spans="1:2">
      <c r="A91" s="23" t="e">
        <f>VLOOKUP(B84,変換!$Y$11:$AE$40,$B91,FALSE)</f>
        <v>#N/A</v>
      </c>
      <c r="B91" s="51">
        <v>4</v>
      </c>
    </row>
    <row r="92" spans="1:2">
      <c r="A92" s="23" t="e">
        <f>VLOOKUP(B84,変換!$Y$11:$AE$40,$B92,FALSE)</f>
        <v>#N/A</v>
      </c>
      <c r="B92" s="51">
        <v>5</v>
      </c>
    </row>
    <row r="93" spans="1:2">
      <c r="A93" s="23" t="e">
        <f>VLOOKUP(B84,変換!$Y$11:$AE$40,$B93,FALSE)</f>
        <v>#N/A</v>
      </c>
      <c r="B93" s="51">
        <v>6</v>
      </c>
    </row>
    <row r="94" spans="1:2">
      <c r="A94" s="23" t="e">
        <f>VLOOKUP(B84,変換!$Y$11:$AE$40,$B94,FALSE)</f>
        <v>#N/A</v>
      </c>
      <c r="B94" s="51">
        <v>7</v>
      </c>
    </row>
    <row r="95" spans="1:2">
      <c r="A95" s="23" t="str">
        <f>"==="&amp;B95&amp;"番ﾃﾞｰﾀ区切り==="</f>
        <v>===9番ﾃﾞｰﾀ区切り===</v>
      </c>
      <c r="B95" s="51">
        <f>B84+1</f>
        <v>9</v>
      </c>
    </row>
    <row r="96" spans="1:2">
      <c r="A96" s="23" t="s">
        <v>244</v>
      </c>
      <c r="B96" s="51"/>
    </row>
    <row r="97" spans="1:2">
      <c r="A97" s="23" t="e">
        <f>VLOOKUP(B95,変換!$Y$11:$AE$40,$B97,FALSE)</f>
        <v>#N/A</v>
      </c>
      <c r="B97" s="51">
        <v>2</v>
      </c>
    </row>
    <row r="98" spans="1:2">
      <c r="A98" s="48" t="str">
        <f>REPT(" ",4)&amp;FIXED(9,0)</f>
        <v xml:space="preserve">    9</v>
      </c>
      <c r="B98" s="51"/>
    </row>
    <row r="99" spans="1:2">
      <c r="A99" s="24">
        <f ca="1">$A$5</f>
        <v>43342.647238425925</v>
      </c>
      <c r="B99" s="51"/>
    </row>
    <row r="100" spans="1:2">
      <c r="A100" s="23" t="s">
        <v>107</v>
      </c>
      <c r="B100" s="51"/>
    </row>
    <row r="101" spans="1:2">
      <c r="A101" s="23" t="e">
        <f>VLOOKUP(B95,変換!$Y$11:$AE$40,$B101,FALSE)</f>
        <v>#N/A</v>
      </c>
      <c r="B101" s="51">
        <v>3</v>
      </c>
    </row>
    <row r="102" spans="1:2">
      <c r="A102" s="23" t="e">
        <f>VLOOKUP(B95,変換!$Y$11:$AE$40,$B102,FALSE)</f>
        <v>#N/A</v>
      </c>
      <c r="B102" s="51">
        <v>4</v>
      </c>
    </row>
    <row r="103" spans="1:2">
      <c r="A103" s="23" t="e">
        <f>VLOOKUP(B95,変換!$Y$11:$AE$40,$B103,FALSE)</f>
        <v>#N/A</v>
      </c>
      <c r="B103" s="51">
        <v>5</v>
      </c>
    </row>
    <row r="104" spans="1:2">
      <c r="A104" s="23" t="e">
        <f>VLOOKUP(B95,変換!$Y$11:$AE$40,$B104,FALSE)</f>
        <v>#N/A</v>
      </c>
      <c r="B104" s="51">
        <v>6</v>
      </c>
    </row>
    <row r="105" spans="1:2">
      <c r="A105" s="23" t="e">
        <f>VLOOKUP(B95,変換!$Y$11:$AE$40,$B105,FALSE)</f>
        <v>#N/A</v>
      </c>
      <c r="B105" s="51">
        <v>7</v>
      </c>
    </row>
    <row r="106" spans="1:2">
      <c r="A106" s="23" t="str">
        <f>"==="&amp;B106&amp;"番ﾃﾞｰﾀ区切り==="</f>
        <v>===10番ﾃﾞｰﾀ区切り===</v>
      </c>
      <c r="B106" s="51">
        <f>B95+1</f>
        <v>10</v>
      </c>
    </row>
    <row r="107" spans="1:2">
      <c r="A107" s="23" t="s">
        <v>244</v>
      </c>
      <c r="B107" s="51"/>
    </row>
    <row r="108" spans="1:2">
      <c r="A108" s="23" t="e">
        <f>VLOOKUP(B106,変換!$Y$11:$AE$40,$B108,FALSE)</f>
        <v>#N/A</v>
      </c>
      <c r="B108" s="51">
        <v>2</v>
      </c>
    </row>
    <row r="109" spans="1:2">
      <c r="A109" s="48" t="str">
        <f>REPT(" ",4)&amp;FIXED(9,0)</f>
        <v xml:space="preserve">    9</v>
      </c>
      <c r="B109" s="51"/>
    </row>
    <row r="110" spans="1:2">
      <c r="A110" s="24">
        <f ca="1">$A$5</f>
        <v>43342.647238425925</v>
      </c>
      <c r="B110" s="51"/>
    </row>
    <row r="111" spans="1:2">
      <c r="A111" s="23" t="s">
        <v>107</v>
      </c>
      <c r="B111" s="51"/>
    </row>
    <row r="112" spans="1:2">
      <c r="A112" s="23" t="e">
        <f>VLOOKUP(B106,変換!$Y$11:$AE$40,$B112,FALSE)</f>
        <v>#N/A</v>
      </c>
      <c r="B112" s="51">
        <v>3</v>
      </c>
    </row>
    <row r="113" spans="1:2">
      <c r="A113" s="23" t="e">
        <f>VLOOKUP(B106,変換!$Y$11:$AE$40,$B113,FALSE)</f>
        <v>#N/A</v>
      </c>
      <c r="B113" s="51">
        <v>4</v>
      </c>
    </row>
    <row r="114" spans="1:2">
      <c r="A114" s="23" t="e">
        <f>VLOOKUP(B106,変換!$Y$11:$AE$40,$B114,FALSE)</f>
        <v>#N/A</v>
      </c>
      <c r="B114" s="51">
        <v>5</v>
      </c>
    </row>
    <row r="115" spans="1:2">
      <c r="A115" s="23" t="e">
        <f>VLOOKUP(B106,変換!$Y$11:$AE$40,$B115,FALSE)</f>
        <v>#N/A</v>
      </c>
      <c r="B115" s="51">
        <v>6</v>
      </c>
    </row>
    <row r="116" spans="1:2">
      <c r="A116" s="23" t="e">
        <f>VLOOKUP(B106,変換!$Y$11:$AE$40,$B116,FALSE)</f>
        <v>#N/A</v>
      </c>
      <c r="B116" s="51">
        <v>7</v>
      </c>
    </row>
    <row r="117" spans="1:2">
      <c r="A117" s="23" t="str">
        <f>"==="&amp;B117&amp;"番ﾃﾞｰﾀ区切り==="</f>
        <v>===11番ﾃﾞｰﾀ区切り===</v>
      </c>
      <c r="B117" s="51">
        <f>B106+1</f>
        <v>11</v>
      </c>
    </row>
    <row r="118" spans="1:2">
      <c r="A118" s="23" t="s">
        <v>244</v>
      </c>
      <c r="B118" s="51"/>
    </row>
    <row r="119" spans="1:2">
      <c r="A119" s="23" t="e">
        <f>VLOOKUP(B117,変換!$Y$11:$AE$40,$B119,FALSE)</f>
        <v>#N/A</v>
      </c>
      <c r="B119" s="51">
        <v>2</v>
      </c>
    </row>
    <row r="120" spans="1:2">
      <c r="A120" s="48" t="str">
        <f>REPT(" ",4)&amp;FIXED(9,0)</f>
        <v xml:space="preserve">    9</v>
      </c>
      <c r="B120" s="51"/>
    </row>
    <row r="121" spans="1:2">
      <c r="A121" s="24">
        <f ca="1">$A$5</f>
        <v>43342.647238425925</v>
      </c>
      <c r="B121" s="51"/>
    </row>
    <row r="122" spans="1:2">
      <c r="A122" s="23" t="s">
        <v>107</v>
      </c>
      <c r="B122" s="51"/>
    </row>
    <row r="123" spans="1:2">
      <c r="A123" s="23" t="e">
        <f>VLOOKUP(B117,変換!$Y$11:$AE$40,$B123,FALSE)</f>
        <v>#N/A</v>
      </c>
      <c r="B123" s="51">
        <v>3</v>
      </c>
    </row>
    <row r="124" spans="1:2">
      <c r="A124" s="23" t="e">
        <f>VLOOKUP(B117,変換!$Y$11:$AE$40,$B124,FALSE)</f>
        <v>#N/A</v>
      </c>
      <c r="B124" s="51">
        <v>4</v>
      </c>
    </row>
    <row r="125" spans="1:2">
      <c r="A125" s="23" t="e">
        <f>VLOOKUP(B117,変換!$Y$11:$AE$40,$B125,FALSE)</f>
        <v>#N/A</v>
      </c>
      <c r="B125" s="51">
        <v>5</v>
      </c>
    </row>
    <row r="126" spans="1:2">
      <c r="A126" s="23" t="e">
        <f>VLOOKUP(B117,変換!$Y$11:$AE$40,$B126,FALSE)</f>
        <v>#N/A</v>
      </c>
      <c r="B126" s="51">
        <v>6</v>
      </c>
    </row>
    <row r="127" spans="1:2">
      <c r="A127" s="23" t="e">
        <f>VLOOKUP(B117,変換!$Y$11:$AE$40,$B127,FALSE)</f>
        <v>#N/A</v>
      </c>
      <c r="B127" s="51">
        <v>7</v>
      </c>
    </row>
    <row r="128" spans="1:2">
      <c r="A128" s="23" t="str">
        <f>"==="&amp;B128&amp;"番ﾃﾞｰﾀ区切り==="</f>
        <v>===12番ﾃﾞｰﾀ区切り===</v>
      </c>
      <c r="B128" s="51">
        <f>B117+1</f>
        <v>12</v>
      </c>
    </row>
    <row r="129" spans="1:2">
      <c r="A129" s="23" t="s">
        <v>244</v>
      </c>
      <c r="B129" s="51"/>
    </row>
    <row r="130" spans="1:2">
      <c r="A130" s="23" t="e">
        <f>VLOOKUP(B128,変換!$Y$11:$AE$40,$B130,FALSE)</f>
        <v>#N/A</v>
      </c>
      <c r="B130" s="51">
        <v>2</v>
      </c>
    </row>
    <row r="131" spans="1:2">
      <c r="A131" s="48" t="str">
        <f>REPT(" ",4)&amp;FIXED(9,0)</f>
        <v xml:space="preserve">    9</v>
      </c>
      <c r="B131" s="51"/>
    </row>
    <row r="132" spans="1:2">
      <c r="A132" s="24">
        <f ca="1">$A$5</f>
        <v>43342.647238425925</v>
      </c>
      <c r="B132" s="51"/>
    </row>
    <row r="133" spans="1:2">
      <c r="A133" s="23" t="s">
        <v>107</v>
      </c>
      <c r="B133" s="51"/>
    </row>
    <row r="134" spans="1:2">
      <c r="A134" s="23" t="e">
        <f>VLOOKUP(B128,変換!$Y$11:$AE$40,$B134,FALSE)</f>
        <v>#N/A</v>
      </c>
      <c r="B134" s="51">
        <v>3</v>
      </c>
    </row>
    <row r="135" spans="1:2">
      <c r="A135" s="23" t="e">
        <f>VLOOKUP(B128,変換!$Y$11:$AE$40,$B135,FALSE)</f>
        <v>#N/A</v>
      </c>
      <c r="B135" s="51">
        <v>4</v>
      </c>
    </row>
    <row r="136" spans="1:2">
      <c r="A136" s="23" t="e">
        <f>VLOOKUP(B128,変換!$Y$11:$AE$40,$B136,FALSE)</f>
        <v>#N/A</v>
      </c>
      <c r="B136" s="51">
        <v>5</v>
      </c>
    </row>
    <row r="137" spans="1:2">
      <c r="A137" s="23" t="e">
        <f>VLOOKUP(B128,変換!$Y$11:$AE$40,$B137,FALSE)</f>
        <v>#N/A</v>
      </c>
      <c r="B137" s="51">
        <v>6</v>
      </c>
    </row>
    <row r="138" spans="1:2">
      <c r="A138" s="23" t="e">
        <f>VLOOKUP(B128,変換!$Y$11:$AE$40,$B138,FALSE)</f>
        <v>#N/A</v>
      </c>
      <c r="B138" s="51">
        <v>7</v>
      </c>
    </row>
    <row r="139" spans="1:2">
      <c r="A139" s="23" t="str">
        <f>"==="&amp;B139&amp;"番ﾃﾞｰﾀ区切り==="</f>
        <v>===13番ﾃﾞｰﾀ区切り===</v>
      </c>
      <c r="B139" s="51">
        <f>B128+1</f>
        <v>13</v>
      </c>
    </row>
    <row r="140" spans="1:2">
      <c r="A140" s="23" t="s">
        <v>244</v>
      </c>
      <c r="B140" s="51"/>
    </row>
    <row r="141" spans="1:2">
      <c r="A141" s="23" t="e">
        <f>VLOOKUP(B139,変換!$Y$11:$AE$40,$B141,FALSE)</f>
        <v>#N/A</v>
      </c>
      <c r="B141" s="51">
        <v>2</v>
      </c>
    </row>
    <row r="142" spans="1:2">
      <c r="A142" s="48" t="str">
        <f>REPT(" ",4)&amp;FIXED(9,0)</f>
        <v xml:space="preserve">    9</v>
      </c>
      <c r="B142" s="51"/>
    </row>
    <row r="143" spans="1:2">
      <c r="A143" s="24">
        <f ca="1">$A$5</f>
        <v>43342.647238425925</v>
      </c>
      <c r="B143" s="51"/>
    </row>
    <row r="144" spans="1:2">
      <c r="A144" s="23" t="s">
        <v>107</v>
      </c>
      <c r="B144" s="51"/>
    </row>
    <row r="145" spans="1:2">
      <c r="A145" s="23" t="e">
        <f>VLOOKUP(B139,変換!$Y$11:$AE$40,$B145,FALSE)</f>
        <v>#N/A</v>
      </c>
      <c r="B145" s="51">
        <v>3</v>
      </c>
    </row>
    <row r="146" spans="1:2">
      <c r="A146" s="23" t="e">
        <f>VLOOKUP(B139,変換!$Y$11:$AE$40,$B146,FALSE)</f>
        <v>#N/A</v>
      </c>
      <c r="B146" s="51">
        <v>4</v>
      </c>
    </row>
    <row r="147" spans="1:2">
      <c r="A147" s="23" t="e">
        <f>VLOOKUP(B139,変換!$Y$11:$AE$40,$B147,FALSE)</f>
        <v>#N/A</v>
      </c>
      <c r="B147" s="51">
        <v>5</v>
      </c>
    </row>
    <row r="148" spans="1:2">
      <c r="A148" s="23" t="e">
        <f>VLOOKUP(B139,変換!$Y$11:$AE$40,$B148,FALSE)</f>
        <v>#N/A</v>
      </c>
      <c r="B148" s="51">
        <v>6</v>
      </c>
    </row>
    <row r="149" spans="1:2">
      <c r="A149" s="23" t="e">
        <f>VLOOKUP(B139,変換!$Y$11:$AE$40,$B149,FALSE)</f>
        <v>#N/A</v>
      </c>
      <c r="B149" s="51">
        <v>7</v>
      </c>
    </row>
    <row r="150" spans="1:2">
      <c r="A150" s="23" t="str">
        <f>"==="&amp;B150&amp;"番ﾃﾞｰﾀ区切り==="</f>
        <v>===14番ﾃﾞｰﾀ区切り===</v>
      </c>
      <c r="B150" s="51">
        <f>B139+1</f>
        <v>14</v>
      </c>
    </row>
    <row r="151" spans="1:2">
      <c r="A151" s="23" t="s">
        <v>244</v>
      </c>
      <c r="B151" s="51"/>
    </row>
    <row r="152" spans="1:2">
      <c r="A152" s="23" t="e">
        <f>VLOOKUP(B150,変換!$Y$11:$AE$40,$B152,FALSE)</f>
        <v>#N/A</v>
      </c>
      <c r="B152" s="51">
        <v>2</v>
      </c>
    </row>
    <row r="153" spans="1:2">
      <c r="A153" s="48" t="str">
        <f>REPT(" ",4)&amp;FIXED(9,0)</f>
        <v xml:space="preserve">    9</v>
      </c>
      <c r="B153" s="51"/>
    </row>
    <row r="154" spans="1:2">
      <c r="A154" s="24">
        <f ca="1">$A$5</f>
        <v>43342.647238425925</v>
      </c>
      <c r="B154" s="51"/>
    </row>
    <row r="155" spans="1:2">
      <c r="A155" s="23" t="s">
        <v>107</v>
      </c>
      <c r="B155" s="51"/>
    </row>
    <row r="156" spans="1:2">
      <c r="A156" s="23" t="e">
        <f>VLOOKUP(B150,変換!$Y$11:$AE$40,$B156,FALSE)</f>
        <v>#N/A</v>
      </c>
      <c r="B156" s="51">
        <v>3</v>
      </c>
    </row>
    <row r="157" spans="1:2">
      <c r="A157" s="23" t="e">
        <f>VLOOKUP(B150,変換!$Y$11:$AE$40,$B157,FALSE)</f>
        <v>#N/A</v>
      </c>
      <c r="B157" s="51">
        <v>4</v>
      </c>
    </row>
    <row r="158" spans="1:2">
      <c r="A158" s="23" t="e">
        <f>VLOOKUP(B150,変換!$Y$11:$AE$40,$B158,FALSE)</f>
        <v>#N/A</v>
      </c>
      <c r="B158" s="51">
        <v>5</v>
      </c>
    </row>
    <row r="159" spans="1:2">
      <c r="A159" s="23" t="e">
        <f>VLOOKUP(B150,変換!$Y$11:$AE$40,$B159,FALSE)</f>
        <v>#N/A</v>
      </c>
      <c r="B159" s="51">
        <v>6</v>
      </c>
    </row>
    <row r="160" spans="1:2">
      <c r="A160" s="23" t="e">
        <f>VLOOKUP(B150,変換!$Y$11:$AE$40,$B160,FALSE)</f>
        <v>#N/A</v>
      </c>
      <c r="B160" s="51">
        <v>7</v>
      </c>
    </row>
    <row r="161" spans="1:2">
      <c r="A161" s="23" t="str">
        <f>"==="&amp;B161&amp;"番ﾃﾞｰﾀ区切り==="</f>
        <v>===15番ﾃﾞｰﾀ区切り===</v>
      </c>
      <c r="B161" s="51">
        <f>B150+1</f>
        <v>15</v>
      </c>
    </row>
    <row r="162" spans="1:2">
      <c r="A162" s="23" t="s">
        <v>244</v>
      </c>
      <c r="B162" s="51"/>
    </row>
    <row r="163" spans="1:2">
      <c r="A163" s="23" t="e">
        <f>VLOOKUP(B161,変換!$Y$11:$AE$40,$B163,FALSE)</f>
        <v>#N/A</v>
      </c>
      <c r="B163" s="51">
        <v>2</v>
      </c>
    </row>
    <row r="164" spans="1:2">
      <c r="A164" s="48" t="str">
        <f>REPT(" ",4)&amp;FIXED(9,0)</f>
        <v xml:space="preserve">    9</v>
      </c>
      <c r="B164" s="51"/>
    </row>
    <row r="165" spans="1:2">
      <c r="A165" s="24">
        <f ca="1">$A$5</f>
        <v>43342.647238425925</v>
      </c>
      <c r="B165" s="51"/>
    </row>
    <row r="166" spans="1:2">
      <c r="A166" s="23" t="s">
        <v>107</v>
      </c>
      <c r="B166" s="51"/>
    </row>
    <row r="167" spans="1:2">
      <c r="A167" s="23" t="e">
        <f>VLOOKUP(B161,変換!$Y$11:$AE$40,$B167,FALSE)</f>
        <v>#N/A</v>
      </c>
      <c r="B167" s="51">
        <v>3</v>
      </c>
    </row>
    <row r="168" spans="1:2">
      <c r="A168" s="23" t="e">
        <f>VLOOKUP(B161,変換!$Y$11:$AE$40,$B168,FALSE)</f>
        <v>#N/A</v>
      </c>
      <c r="B168" s="51">
        <v>4</v>
      </c>
    </row>
    <row r="169" spans="1:2">
      <c r="A169" s="23" t="e">
        <f>VLOOKUP(B161,変換!$Y$11:$AE$40,$B169,FALSE)</f>
        <v>#N/A</v>
      </c>
      <c r="B169" s="51">
        <v>5</v>
      </c>
    </row>
    <row r="170" spans="1:2">
      <c r="A170" s="23" t="e">
        <f>VLOOKUP(B161,変換!$Y$11:$AE$40,$B170,FALSE)</f>
        <v>#N/A</v>
      </c>
      <c r="B170" s="51">
        <v>6</v>
      </c>
    </row>
    <row r="171" spans="1:2">
      <c r="A171" s="23" t="e">
        <f>VLOOKUP(B161,変換!$Y$11:$AE$40,$B171,FALSE)</f>
        <v>#N/A</v>
      </c>
      <c r="B171" s="51">
        <v>7</v>
      </c>
    </row>
    <row r="172" spans="1:2">
      <c r="A172" s="23" t="str">
        <f>"==="&amp;B172&amp;"番ﾃﾞｰﾀ区切り==="</f>
        <v>===16番ﾃﾞｰﾀ区切り===</v>
      </c>
      <c r="B172" s="51">
        <f>B161+1</f>
        <v>16</v>
      </c>
    </row>
    <row r="173" spans="1:2">
      <c r="A173" s="23" t="s">
        <v>244</v>
      </c>
      <c r="B173" s="51"/>
    </row>
    <row r="174" spans="1:2">
      <c r="A174" s="23" t="e">
        <f>VLOOKUP(B172,変換!$Y$11:$AE$40,$B174,FALSE)</f>
        <v>#N/A</v>
      </c>
      <c r="B174" s="51">
        <v>2</v>
      </c>
    </row>
    <row r="175" spans="1:2">
      <c r="A175" s="48" t="str">
        <f>REPT(" ",4)&amp;FIXED(9,0)</f>
        <v xml:space="preserve">    9</v>
      </c>
      <c r="B175" s="51"/>
    </row>
    <row r="176" spans="1:2">
      <c r="A176" s="24">
        <f ca="1">$A$5</f>
        <v>43342.647238425925</v>
      </c>
      <c r="B176" s="51"/>
    </row>
    <row r="177" spans="1:2">
      <c r="A177" s="23" t="s">
        <v>107</v>
      </c>
      <c r="B177" s="51"/>
    </row>
    <row r="178" spans="1:2">
      <c r="A178" s="23" t="e">
        <f>VLOOKUP(B172,変換!$Y$11:$AE$40,$B178,FALSE)</f>
        <v>#N/A</v>
      </c>
      <c r="B178" s="51">
        <v>3</v>
      </c>
    </row>
    <row r="179" spans="1:2">
      <c r="A179" s="23" t="e">
        <f>VLOOKUP(B172,変換!$Y$11:$AE$40,$B179,FALSE)</f>
        <v>#N/A</v>
      </c>
      <c r="B179" s="51">
        <v>4</v>
      </c>
    </row>
    <row r="180" spans="1:2">
      <c r="A180" s="23" t="e">
        <f>VLOOKUP(B172,変換!$Y$11:$AE$40,$B180,FALSE)</f>
        <v>#N/A</v>
      </c>
      <c r="B180" s="51">
        <v>5</v>
      </c>
    </row>
    <row r="181" spans="1:2">
      <c r="A181" s="23" t="e">
        <f>VLOOKUP(B172,変換!$Y$11:$AE$40,$B181,FALSE)</f>
        <v>#N/A</v>
      </c>
      <c r="B181" s="51">
        <v>6</v>
      </c>
    </row>
    <row r="182" spans="1:2">
      <c r="A182" s="23" t="e">
        <f>VLOOKUP(B172,変換!$Y$11:$AE$40,$B182,FALSE)</f>
        <v>#N/A</v>
      </c>
      <c r="B182" s="51">
        <v>7</v>
      </c>
    </row>
    <row r="183" spans="1:2">
      <c r="A183" s="23" t="str">
        <f>"==="&amp;B183&amp;"番ﾃﾞｰﾀ区切り==="</f>
        <v>===17番ﾃﾞｰﾀ区切り===</v>
      </c>
      <c r="B183" s="51">
        <f>B172+1</f>
        <v>17</v>
      </c>
    </row>
    <row r="184" spans="1:2">
      <c r="A184" s="23" t="s">
        <v>244</v>
      </c>
      <c r="B184" s="51"/>
    </row>
    <row r="185" spans="1:2">
      <c r="A185" s="23" t="e">
        <f>VLOOKUP(B183,変換!$Y$11:$AE$40,$B185,FALSE)</f>
        <v>#N/A</v>
      </c>
      <c r="B185" s="51">
        <v>2</v>
      </c>
    </row>
    <row r="186" spans="1:2">
      <c r="A186" s="48" t="str">
        <f>REPT(" ",4)&amp;FIXED(9,0)</f>
        <v xml:space="preserve">    9</v>
      </c>
      <c r="B186" s="51"/>
    </row>
    <row r="187" spans="1:2">
      <c r="A187" s="24">
        <f ca="1">$A$5</f>
        <v>43342.647238425925</v>
      </c>
      <c r="B187" s="51"/>
    </row>
    <row r="188" spans="1:2">
      <c r="A188" s="23" t="s">
        <v>107</v>
      </c>
      <c r="B188" s="51"/>
    </row>
    <row r="189" spans="1:2">
      <c r="A189" s="23" t="e">
        <f>VLOOKUP(B183,変換!$Y$11:$AE$40,$B189,FALSE)</f>
        <v>#N/A</v>
      </c>
      <c r="B189" s="51">
        <v>3</v>
      </c>
    </row>
    <row r="190" spans="1:2">
      <c r="A190" s="23" t="e">
        <f>VLOOKUP(B183,変換!$Y$11:$AE$40,$B190,FALSE)</f>
        <v>#N/A</v>
      </c>
      <c r="B190" s="51">
        <v>4</v>
      </c>
    </row>
    <row r="191" spans="1:2">
      <c r="A191" s="23" t="e">
        <f>VLOOKUP(B183,変換!$Y$11:$AE$40,$B191,FALSE)</f>
        <v>#N/A</v>
      </c>
      <c r="B191" s="51">
        <v>5</v>
      </c>
    </row>
    <row r="192" spans="1:2">
      <c r="A192" s="23" t="e">
        <f>VLOOKUP(B183,変換!$Y$11:$AE$40,$B192,FALSE)</f>
        <v>#N/A</v>
      </c>
      <c r="B192" s="51">
        <v>6</v>
      </c>
    </row>
    <row r="193" spans="1:2">
      <c r="A193" s="23" t="e">
        <f>VLOOKUP(B183,変換!$Y$11:$AE$40,$B193,FALSE)</f>
        <v>#N/A</v>
      </c>
      <c r="B193" s="51">
        <v>7</v>
      </c>
    </row>
    <row r="194" spans="1:2">
      <c r="A194" s="23" t="str">
        <f>"==="&amp;B194&amp;"番ﾃﾞｰﾀ区切り==="</f>
        <v>===18番ﾃﾞｰﾀ区切り===</v>
      </c>
      <c r="B194" s="51">
        <f>B183+1</f>
        <v>18</v>
      </c>
    </row>
    <row r="195" spans="1:2">
      <c r="A195" s="23" t="s">
        <v>244</v>
      </c>
      <c r="B195" s="51"/>
    </row>
    <row r="196" spans="1:2">
      <c r="A196" s="23" t="e">
        <f>VLOOKUP(B194,変換!$Y$11:$AE$40,$B196,FALSE)</f>
        <v>#N/A</v>
      </c>
      <c r="B196" s="51">
        <v>2</v>
      </c>
    </row>
    <row r="197" spans="1:2">
      <c r="A197" s="48" t="str">
        <f>REPT(" ",4)&amp;FIXED(9,0)</f>
        <v xml:space="preserve">    9</v>
      </c>
      <c r="B197" s="51"/>
    </row>
    <row r="198" spans="1:2">
      <c r="A198" s="24">
        <f ca="1">$A$5</f>
        <v>43342.647238425925</v>
      </c>
      <c r="B198" s="51"/>
    </row>
    <row r="199" spans="1:2">
      <c r="A199" s="23" t="s">
        <v>107</v>
      </c>
      <c r="B199" s="51"/>
    </row>
    <row r="200" spans="1:2">
      <c r="A200" s="23" t="e">
        <f>VLOOKUP(B194,変換!$Y$11:$AE$40,$B200,FALSE)</f>
        <v>#N/A</v>
      </c>
      <c r="B200" s="51">
        <v>3</v>
      </c>
    </row>
    <row r="201" spans="1:2">
      <c r="A201" s="23" t="e">
        <f>VLOOKUP(B194,変換!$Y$11:$AE$40,$B201,FALSE)</f>
        <v>#N/A</v>
      </c>
      <c r="B201" s="51">
        <v>4</v>
      </c>
    </row>
    <row r="202" spans="1:2">
      <c r="A202" s="23" t="e">
        <f>VLOOKUP(B194,変換!$Y$11:$AE$40,$B202,FALSE)</f>
        <v>#N/A</v>
      </c>
      <c r="B202" s="51">
        <v>5</v>
      </c>
    </row>
    <row r="203" spans="1:2">
      <c r="A203" s="23" t="e">
        <f>VLOOKUP(B194,変換!$Y$11:$AE$40,$B203,FALSE)</f>
        <v>#N/A</v>
      </c>
      <c r="B203" s="51">
        <v>6</v>
      </c>
    </row>
    <row r="204" spans="1:2">
      <c r="A204" s="23" t="e">
        <f>VLOOKUP(B194,変換!$Y$11:$AE$40,$B204,FALSE)</f>
        <v>#N/A</v>
      </c>
      <c r="B204" s="51">
        <v>7</v>
      </c>
    </row>
    <row r="205" spans="1:2">
      <c r="A205" s="23" t="str">
        <f>"==="&amp;B205&amp;"番ﾃﾞｰﾀ区切り==="</f>
        <v>===19番ﾃﾞｰﾀ区切り===</v>
      </c>
      <c r="B205" s="51">
        <f>B194+1</f>
        <v>19</v>
      </c>
    </row>
    <row r="206" spans="1:2">
      <c r="A206" s="23" t="s">
        <v>244</v>
      </c>
      <c r="B206" s="51"/>
    </row>
    <row r="207" spans="1:2">
      <c r="A207" s="23" t="e">
        <f>VLOOKUP(B205,変換!$Y$11:$AE$40,$B207,FALSE)</f>
        <v>#N/A</v>
      </c>
      <c r="B207" s="51">
        <v>2</v>
      </c>
    </row>
    <row r="208" spans="1:2">
      <c r="A208" s="48" t="str">
        <f>REPT(" ",4)&amp;FIXED(9,0)</f>
        <v xml:space="preserve">    9</v>
      </c>
      <c r="B208" s="51"/>
    </row>
    <row r="209" spans="1:2">
      <c r="A209" s="24">
        <f ca="1">$A$5</f>
        <v>43342.647238425925</v>
      </c>
      <c r="B209" s="51"/>
    </row>
    <row r="210" spans="1:2">
      <c r="A210" s="23" t="s">
        <v>107</v>
      </c>
      <c r="B210" s="51"/>
    </row>
    <row r="211" spans="1:2">
      <c r="A211" s="23" t="e">
        <f>VLOOKUP(B205,変換!$Y$11:$AE$40,$B211,FALSE)</f>
        <v>#N/A</v>
      </c>
      <c r="B211" s="51">
        <v>3</v>
      </c>
    </row>
    <row r="212" spans="1:2">
      <c r="A212" s="23" t="e">
        <f>VLOOKUP(B205,変換!$Y$11:$AE$40,$B212,FALSE)</f>
        <v>#N/A</v>
      </c>
      <c r="B212" s="51">
        <v>4</v>
      </c>
    </row>
    <row r="213" spans="1:2">
      <c r="A213" s="23" t="e">
        <f>VLOOKUP(B205,変換!$Y$11:$AE$40,$B213,FALSE)</f>
        <v>#N/A</v>
      </c>
      <c r="B213" s="51">
        <v>5</v>
      </c>
    </row>
    <row r="214" spans="1:2">
      <c r="A214" s="23" t="e">
        <f>VLOOKUP(B205,変換!$Y$11:$AE$40,$B214,FALSE)</f>
        <v>#N/A</v>
      </c>
      <c r="B214" s="51">
        <v>6</v>
      </c>
    </row>
    <row r="215" spans="1:2">
      <c r="A215" s="23" t="e">
        <f>VLOOKUP(B205,変換!$Y$11:$AE$40,$B215,FALSE)</f>
        <v>#N/A</v>
      </c>
      <c r="B215" s="51">
        <v>7</v>
      </c>
    </row>
    <row r="216" spans="1:2">
      <c r="A216" s="23" t="str">
        <f>"==="&amp;B216&amp;"番ﾃﾞｰﾀ区切り==="</f>
        <v>===20番ﾃﾞｰﾀ区切り===</v>
      </c>
      <c r="B216" s="51">
        <f>B205+1</f>
        <v>20</v>
      </c>
    </row>
    <row r="217" spans="1:2">
      <c r="A217" s="23" t="s">
        <v>244</v>
      </c>
      <c r="B217" s="51"/>
    </row>
    <row r="218" spans="1:2">
      <c r="A218" s="23" t="e">
        <f>VLOOKUP(B216,変換!$Y$11:$AE$40,$B218,FALSE)</f>
        <v>#N/A</v>
      </c>
      <c r="B218" s="51">
        <v>2</v>
      </c>
    </row>
    <row r="219" spans="1:2">
      <c r="A219" s="48" t="str">
        <f>REPT(" ",4)&amp;FIXED(9,0)</f>
        <v xml:space="preserve">    9</v>
      </c>
      <c r="B219" s="51"/>
    </row>
    <row r="220" spans="1:2">
      <c r="A220" s="24">
        <f ca="1">$A$5</f>
        <v>43342.647238425925</v>
      </c>
      <c r="B220" s="51"/>
    </row>
    <row r="221" spans="1:2">
      <c r="A221" s="23" t="s">
        <v>107</v>
      </c>
      <c r="B221" s="51"/>
    </row>
    <row r="222" spans="1:2">
      <c r="A222" s="23" t="e">
        <f>VLOOKUP(B216,変換!$Y$11:$AE$40,$B222,FALSE)</f>
        <v>#N/A</v>
      </c>
      <c r="B222" s="51">
        <v>3</v>
      </c>
    </row>
    <row r="223" spans="1:2">
      <c r="A223" s="23" t="e">
        <f>VLOOKUP(B216,変換!$Y$11:$AE$40,$B223,FALSE)</f>
        <v>#N/A</v>
      </c>
      <c r="B223" s="51">
        <v>4</v>
      </c>
    </row>
    <row r="224" spans="1:2">
      <c r="A224" s="23" t="e">
        <f>VLOOKUP(B216,変換!$Y$11:$AE$40,$B224,FALSE)</f>
        <v>#N/A</v>
      </c>
      <c r="B224" s="51">
        <v>5</v>
      </c>
    </row>
    <row r="225" spans="1:2">
      <c r="A225" s="23" t="e">
        <f>VLOOKUP(B216,変換!$Y$11:$AE$40,$B225,FALSE)</f>
        <v>#N/A</v>
      </c>
      <c r="B225" s="51">
        <v>6</v>
      </c>
    </row>
    <row r="226" spans="1:2">
      <c r="A226" s="23" t="e">
        <f>VLOOKUP(B216,変換!$Y$11:$AE$40,$B226,FALSE)</f>
        <v>#N/A</v>
      </c>
      <c r="B226" s="51">
        <v>7</v>
      </c>
    </row>
    <row r="227" spans="1:2">
      <c r="A227" s="23" t="str">
        <f>"==="&amp;B227&amp;"番ﾃﾞｰﾀ区切り==="</f>
        <v>===21番ﾃﾞｰﾀ区切り===</v>
      </c>
      <c r="B227" s="51">
        <f>B216+1</f>
        <v>21</v>
      </c>
    </row>
    <row r="228" spans="1:2">
      <c r="A228" s="23" t="s">
        <v>244</v>
      </c>
      <c r="B228" s="51"/>
    </row>
    <row r="229" spans="1:2">
      <c r="A229" s="23" t="e">
        <f>VLOOKUP(B227,変換!$Y$11:$AE$40,$B229,FALSE)</f>
        <v>#N/A</v>
      </c>
      <c r="B229" s="51">
        <v>2</v>
      </c>
    </row>
    <row r="230" spans="1:2">
      <c r="A230" s="48" t="str">
        <f>REPT(" ",4)&amp;FIXED(9,0)</f>
        <v xml:space="preserve">    9</v>
      </c>
      <c r="B230" s="51"/>
    </row>
    <row r="231" spans="1:2">
      <c r="A231" s="24">
        <f ca="1">$A$5</f>
        <v>43342.647238425925</v>
      </c>
      <c r="B231" s="51"/>
    </row>
    <row r="232" spans="1:2">
      <c r="A232" s="23" t="s">
        <v>107</v>
      </c>
      <c r="B232" s="51"/>
    </row>
    <row r="233" spans="1:2">
      <c r="A233" s="23" t="e">
        <f>VLOOKUP(B227,変換!$Y$11:$AE$40,$B233,FALSE)</f>
        <v>#N/A</v>
      </c>
      <c r="B233" s="51">
        <v>3</v>
      </c>
    </row>
    <row r="234" spans="1:2">
      <c r="A234" s="23" t="e">
        <f>VLOOKUP(B227,変換!$Y$11:$AE$40,$B234,FALSE)</f>
        <v>#N/A</v>
      </c>
      <c r="B234" s="51">
        <v>4</v>
      </c>
    </row>
    <row r="235" spans="1:2">
      <c r="A235" s="23" t="e">
        <f>VLOOKUP(B227,変換!$Y$11:$AE$40,$B235,FALSE)</f>
        <v>#N/A</v>
      </c>
      <c r="B235" s="51">
        <v>5</v>
      </c>
    </row>
    <row r="236" spans="1:2">
      <c r="A236" s="23" t="e">
        <f>VLOOKUP(B227,変換!$Y$11:$AE$40,$B236,FALSE)</f>
        <v>#N/A</v>
      </c>
      <c r="B236" s="51">
        <v>6</v>
      </c>
    </row>
    <row r="237" spans="1:2">
      <c r="A237" s="23" t="e">
        <f>VLOOKUP(B227,変換!$Y$11:$AE$40,$B237,FALSE)</f>
        <v>#N/A</v>
      </c>
      <c r="B237" s="51">
        <v>7</v>
      </c>
    </row>
    <row r="238" spans="1:2">
      <c r="A238" s="23" t="str">
        <f>"==="&amp;B238&amp;"番ﾃﾞｰﾀ区切り==="</f>
        <v>===22番ﾃﾞｰﾀ区切り===</v>
      </c>
      <c r="B238" s="51">
        <f>B227+1</f>
        <v>22</v>
      </c>
    </row>
    <row r="239" spans="1:2">
      <c r="A239" s="23" t="s">
        <v>244</v>
      </c>
      <c r="B239" s="51"/>
    </row>
    <row r="240" spans="1:2">
      <c r="A240" s="23" t="e">
        <f>VLOOKUP(B238,変換!$Y$11:$AE$40,$B240,FALSE)</f>
        <v>#N/A</v>
      </c>
      <c r="B240" s="51">
        <v>2</v>
      </c>
    </row>
    <row r="241" spans="1:2">
      <c r="A241" s="48" t="str">
        <f>REPT(" ",4)&amp;FIXED(9,0)</f>
        <v xml:space="preserve">    9</v>
      </c>
      <c r="B241" s="51"/>
    </row>
    <row r="242" spans="1:2">
      <c r="A242" s="24">
        <f ca="1">$A$5</f>
        <v>43342.647238425925</v>
      </c>
      <c r="B242" s="51"/>
    </row>
    <row r="243" spans="1:2">
      <c r="A243" s="23" t="s">
        <v>107</v>
      </c>
      <c r="B243" s="51"/>
    </row>
    <row r="244" spans="1:2">
      <c r="A244" s="23" t="e">
        <f>VLOOKUP(B238,変換!$Y$11:$AE$40,$B244,FALSE)</f>
        <v>#N/A</v>
      </c>
      <c r="B244" s="51">
        <v>3</v>
      </c>
    </row>
    <row r="245" spans="1:2">
      <c r="A245" s="23" t="e">
        <f>VLOOKUP(B238,変換!$Y$11:$AE$40,$B245,FALSE)</f>
        <v>#N/A</v>
      </c>
      <c r="B245" s="51">
        <v>4</v>
      </c>
    </row>
    <row r="246" spans="1:2">
      <c r="A246" s="23" t="e">
        <f>VLOOKUP(B238,変換!$Y$11:$AE$40,$B246,FALSE)</f>
        <v>#N/A</v>
      </c>
      <c r="B246" s="51">
        <v>5</v>
      </c>
    </row>
    <row r="247" spans="1:2">
      <c r="A247" s="23" t="e">
        <f>VLOOKUP(B238,変換!$Y$11:$AE$40,$B247,FALSE)</f>
        <v>#N/A</v>
      </c>
      <c r="B247" s="51">
        <v>6</v>
      </c>
    </row>
    <row r="248" spans="1:2">
      <c r="A248" s="23" t="e">
        <f>VLOOKUP(B238,変換!$Y$11:$AE$40,$B248,FALSE)</f>
        <v>#N/A</v>
      </c>
      <c r="B248" s="51">
        <v>7</v>
      </c>
    </row>
    <row r="249" spans="1:2">
      <c r="A249" s="23" t="str">
        <f>"==="&amp;B249&amp;"番ﾃﾞｰﾀ区切り==="</f>
        <v>===23番ﾃﾞｰﾀ区切り===</v>
      </c>
      <c r="B249" s="51">
        <f>B238+1</f>
        <v>23</v>
      </c>
    </row>
    <row r="250" spans="1:2">
      <c r="A250" s="23" t="s">
        <v>244</v>
      </c>
      <c r="B250" s="51"/>
    </row>
    <row r="251" spans="1:2">
      <c r="A251" s="23" t="e">
        <f>VLOOKUP(B249,変換!$Y$11:$AE$40,$B251,FALSE)</f>
        <v>#N/A</v>
      </c>
      <c r="B251" s="51">
        <v>2</v>
      </c>
    </row>
    <row r="252" spans="1:2">
      <c r="A252" s="48" t="str">
        <f>REPT(" ",4)&amp;FIXED(9,0)</f>
        <v xml:space="preserve">    9</v>
      </c>
      <c r="B252" s="51"/>
    </row>
    <row r="253" spans="1:2">
      <c r="A253" s="24">
        <f ca="1">$A$5</f>
        <v>43342.647238425925</v>
      </c>
      <c r="B253" s="51"/>
    </row>
    <row r="254" spans="1:2">
      <c r="A254" s="23" t="s">
        <v>107</v>
      </c>
      <c r="B254" s="51"/>
    </row>
    <row r="255" spans="1:2">
      <c r="A255" s="23" t="e">
        <f>VLOOKUP(B249,変換!$Y$11:$AE$40,$B255,FALSE)</f>
        <v>#N/A</v>
      </c>
      <c r="B255" s="51">
        <v>3</v>
      </c>
    </row>
    <row r="256" spans="1:2">
      <c r="A256" s="23" t="e">
        <f>VLOOKUP(B249,変換!$Y$11:$AE$40,$B256,FALSE)</f>
        <v>#N/A</v>
      </c>
      <c r="B256" s="51">
        <v>4</v>
      </c>
    </row>
    <row r="257" spans="1:2">
      <c r="A257" s="23" t="e">
        <f>VLOOKUP(B249,変換!$Y$11:$AE$40,$B257,FALSE)</f>
        <v>#N/A</v>
      </c>
      <c r="B257" s="51">
        <v>5</v>
      </c>
    </row>
    <row r="258" spans="1:2">
      <c r="A258" s="23" t="e">
        <f>VLOOKUP(B249,変換!$Y$11:$AE$40,$B258,FALSE)</f>
        <v>#N/A</v>
      </c>
      <c r="B258" s="51">
        <v>6</v>
      </c>
    </row>
    <row r="259" spans="1:2">
      <c r="A259" s="23" t="e">
        <f>VLOOKUP(B249,変換!$Y$11:$AE$40,$B259,FALSE)</f>
        <v>#N/A</v>
      </c>
      <c r="B259" s="51">
        <v>7</v>
      </c>
    </row>
    <row r="260" spans="1:2">
      <c r="A260" s="23" t="str">
        <f>"==="&amp;B260&amp;"番ﾃﾞｰﾀ区切り==="</f>
        <v>===24番ﾃﾞｰﾀ区切り===</v>
      </c>
      <c r="B260" s="51">
        <f>B249+1</f>
        <v>24</v>
      </c>
    </row>
    <row r="261" spans="1:2">
      <c r="A261" s="23" t="s">
        <v>244</v>
      </c>
      <c r="B261" s="51"/>
    </row>
    <row r="262" spans="1:2">
      <c r="A262" s="23" t="e">
        <f>VLOOKUP(B260,変換!$Y$11:$AE$40,$B262,FALSE)</f>
        <v>#N/A</v>
      </c>
      <c r="B262" s="51">
        <v>2</v>
      </c>
    </row>
    <row r="263" spans="1:2">
      <c r="A263" s="48" t="str">
        <f>REPT(" ",4)&amp;FIXED(9,0)</f>
        <v xml:space="preserve">    9</v>
      </c>
      <c r="B263" s="51"/>
    </row>
    <row r="264" spans="1:2">
      <c r="A264" s="24">
        <f ca="1">$A$5</f>
        <v>43342.647238425925</v>
      </c>
      <c r="B264" s="51"/>
    </row>
    <row r="265" spans="1:2">
      <c r="A265" s="23" t="s">
        <v>107</v>
      </c>
      <c r="B265" s="51"/>
    </row>
    <row r="266" spans="1:2">
      <c r="A266" s="23" t="e">
        <f>VLOOKUP(B260,変換!$Y$11:$AE$40,$B266,FALSE)</f>
        <v>#N/A</v>
      </c>
      <c r="B266" s="51">
        <v>3</v>
      </c>
    </row>
    <row r="267" spans="1:2">
      <c r="A267" s="23" t="e">
        <f>VLOOKUP(B260,変換!$Y$11:$AE$40,$B267,FALSE)</f>
        <v>#N/A</v>
      </c>
      <c r="B267" s="51">
        <v>4</v>
      </c>
    </row>
    <row r="268" spans="1:2">
      <c r="A268" s="23" t="e">
        <f>VLOOKUP(B260,変換!$Y$11:$AE$40,$B268,FALSE)</f>
        <v>#N/A</v>
      </c>
      <c r="B268" s="51">
        <v>5</v>
      </c>
    </row>
    <row r="269" spans="1:2">
      <c r="A269" s="23" t="e">
        <f>VLOOKUP(B260,変換!$Y$11:$AE$40,$B269,FALSE)</f>
        <v>#N/A</v>
      </c>
      <c r="B269" s="51">
        <v>6</v>
      </c>
    </row>
    <row r="270" spans="1:2">
      <c r="A270" s="23" t="e">
        <f>VLOOKUP(B260,変換!$Y$11:$AE$40,$B270,FALSE)</f>
        <v>#N/A</v>
      </c>
      <c r="B270" s="51">
        <v>7</v>
      </c>
    </row>
    <row r="271" spans="1:2">
      <c r="A271" s="23" t="str">
        <f>"==="&amp;B271&amp;"番ﾃﾞｰﾀ区切り==="</f>
        <v>===25番ﾃﾞｰﾀ区切り===</v>
      </c>
      <c r="B271" s="51">
        <f>B260+1</f>
        <v>25</v>
      </c>
    </row>
    <row r="272" spans="1:2">
      <c r="A272" s="23" t="s">
        <v>244</v>
      </c>
      <c r="B272" s="51"/>
    </row>
    <row r="273" spans="1:2">
      <c r="A273" s="23" t="e">
        <f>VLOOKUP(B271,変換!$Y$11:$AE$40,$B273,FALSE)</f>
        <v>#N/A</v>
      </c>
      <c r="B273" s="51">
        <v>2</v>
      </c>
    </row>
    <row r="274" spans="1:2">
      <c r="A274" s="48" t="str">
        <f>REPT(" ",4)&amp;FIXED(9,0)</f>
        <v xml:space="preserve">    9</v>
      </c>
      <c r="B274" s="51"/>
    </row>
    <row r="275" spans="1:2">
      <c r="A275" s="24">
        <f ca="1">$A$5</f>
        <v>43342.647238425925</v>
      </c>
      <c r="B275" s="51"/>
    </row>
    <row r="276" spans="1:2">
      <c r="A276" s="23" t="s">
        <v>107</v>
      </c>
      <c r="B276" s="51"/>
    </row>
    <row r="277" spans="1:2">
      <c r="A277" s="23" t="e">
        <f>VLOOKUP(B271,変換!$Y$11:$AE$40,$B277,FALSE)</f>
        <v>#N/A</v>
      </c>
      <c r="B277" s="51">
        <v>3</v>
      </c>
    </row>
    <row r="278" spans="1:2">
      <c r="A278" s="23" t="e">
        <f>VLOOKUP(B271,変換!$Y$11:$AE$40,$B278,FALSE)</f>
        <v>#N/A</v>
      </c>
      <c r="B278" s="51">
        <v>4</v>
      </c>
    </row>
    <row r="279" spans="1:2">
      <c r="A279" s="23" t="e">
        <f>VLOOKUP(B271,変換!$Y$11:$AE$40,$B279,FALSE)</f>
        <v>#N/A</v>
      </c>
      <c r="B279" s="51">
        <v>5</v>
      </c>
    </row>
    <row r="280" spans="1:2">
      <c r="A280" s="23" t="e">
        <f>VLOOKUP(B271,変換!$Y$11:$AE$40,$B280,FALSE)</f>
        <v>#N/A</v>
      </c>
      <c r="B280" s="51">
        <v>6</v>
      </c>
    </row>
    <row r="281" spans="1:2">
      <c r="A281" s="23" t="e">
        <f>VLOOKUP(B271,変換!$Y$11:$AE$40,$B281,FALSE)</f>
        <v>#N/A</v>
      </c>
      <c r="B281" s="51">
        <v>7</v>
      </c>
    </row>
    <row r="282" spans="1:2">
      <c r="A282" s="23" t="str">
        <f>"==="&amp;B282&amp;"番ﾃﾞｰﾀ区切り==="</f>
        <v>===26番ﾃﾞｰﾀ区切り===</v>
      </c>
      <c r="B282" s="51">
        <f>B271+1</f>
        <v>26</v>
      </c>
    </row>
    <row r="283" spans="1:2">
      <c r="A283" s="23" t="s">
        <v>244</v>
      </c>
      <c r="B283" s="51"/>
    </row>
    <row r="284" spans="1:2">
      <c r="A284" s="23" t="e">
        <f>VLOOKUP(B282,変換!$Y$11:$AE$40,$B284,FALSE)</f>
        <v>#N/A</v>
      </c>
      <c r="B284" s="51">
        <v>2</v>
      </c>
    </row>
    <row r="285" spans="1:2">
      <c r="A285" s="48" t="str">
        <f>REPT(" ",4)&amp;FIXED(9,0)</f>
        <v xml:space="preserve">    9</v>
      </c>
      <c r="B285" s="51"/>
    </row>
    <row r="286" spans="1:2">
      <c r="A286" s="24">
        <f ca="1">$A$5</f>
        <v>43342.647238425925</v>
      </c>
      <c r="B286" s="51"/>
    </row>
    <row r="287" spans="1:2">
      <c r="A287" s="23" t="s">
        <v>107</v>
      </c>
      <c r="B287" s="51"/>
    </row>
    <row r="288" spans="1:2">
      <c r="A288" s="23" t="e">
        <f>VLOOKUP(B282,変換!$Y$11:$AE$40,$B288,FALSE)</f>
        <v>#N/A</v>
      </c>
      <c r="B288" s="51">
        <v>3</v>
      </c>
    </row>
    <row r="289" spans="1:2">
      <c r="A289" s="23" t="e">
        <f>VLOOKUP(B282,変換!$Y$11:$AE$40,$B289,FALSE)</f>
        <v>#N/A</v>
      </c>
      <c r="B289" s="51">
        <v>4</v>
      </c>
    </row>
    <row r="290" spans="1:2">
      <c r="A290" s="23" t="e">
        <f>VLOOKUP(B282,変換!$Y$11:$AE$40,$B290,FALSE)</f>
        <v>#N/A</v>
      </c>
      <c r="B290" s="51">
        <v>5</v>
      </c>
    </row>
    <row r="291" spans="1:2">
      <c r="A291" s="23" t="e">
        <f>VLOOKUP(B282,変換!$Y$11:$AE$40,$B291,FALSE)</f>
        <v>#N/A</v>
      </c>
      <c r="B291" s="51">
        <v>6</v>
      </c>
    </row>
    <row r="292" spans="1:2">
      <c r="A292" s="23" t="e">
        <f>VLOOKUP(B282,変換!$Y$11:$AE$40,$B292,FALSE)</f>
        <v>#N/A</v>
      </c>
      <c r="B292" s="51">
        <v>7</v>
      </c>
    </row>
    <row r="293" spans="1:2">
      <c r="A293" s="23" t="str">
        <f>"==="&amp;B293&amp;"番ﾃﾞｰﾀ区切り==="</f>
        <v>===27番ﾃﾞｰﾀ区切り===</v>
      </c>
      <c r="B293" s="51">
        <f>B282+1</f>
        <v>27</v>
      </c>
    </row>
    <row r="294" spans="1:2">
      <c r="A294" s="23" t="s">
        <v>244</v>
      </c>
      <c r="B294" s="51"/>
    </row>
    <row r="295" spans="1:2">
      <c r="A295" s="23" t="e">
        <f>VLOOKUP(B293,変換!$Y$11:$AE$40,$B295,FALSE)</f>
        <v>#N/A</v>
      </c>
      <c r="B295" s="51">
        <v>2</v>
      </c>
    </row>
    <row r="296" spans="1:2">
      <c r="A296" s="48" t="str">
        <f>REPT(" ",4)&amp;FIXED(9,0)</f>
        <v xml:space="preserve">    9</v>
      </c>
      <c r="B296" s="51"/>
    </row>
    <row r="297" spans="1:2">
      <c r="A297" s="24">
        <f ca="1">$A$5</f>
        <v>43342.647238425925</v>
      </c>
      <c r="B297" s="51"/>
    </row>
    <row r="298" spans="1:2">
      <c r="A298" s="23" t="s">
        <v>107</v>
      </c>
      <c r="B298" s="51"/>
    </row>
    <row r="299" spans="1:2">
      <c r="A299" s="23" t="e">
        <f>VLOOKUP(B293,変換!$Y$11:$AE$40,$B299,FALSE)</f>
        <v>#N/A</v>
      </c>
      <c r="B299" s="51">
        <v>3</v>
      </c>
    </row>
    <row r="300" spans="1:2">
      <c r="A300" s="23" t="e">
        <f>VLOOKUP(B293,変換!$Y$11:$AE$40,$B300,FALSE)</f>
        <v>#N/A</v>
      </c>
      <c r="B300" s="51">
        <v>4</v>
      </c>
    </row>
    <row r="301" spans="1:2">
      <c r="A301" s="23" t="e">
        <f>VLOOKUP(B293,変換!$Y$11:$AE$40,$B301,FALSE)</f>
        <v>#N/A</v>
      </c>
      <c r="B301" s="51">
        <v>5</v>
      </c>
    </row>
    <row r="302" spans="1:2">
      <c r="A302" s="23" t="e">
        <f>VLOOKUP(B293,変換!$Y$11:$AE$40,$B302,FALSE)</f>
        <v>#N/A</v>
      </c>
      <c r="B302" s="51">
        <v>6</v>
      </c>
    </row>
    <row r="303" spans="1:2">
      <c r="A303" s="23" t="e">
        <f>VLOOKUP(B293,変換!$Y$11:$AE$40,$B303,FALSE)</f>
        <v>#N/A</v>
      </c>
      <c r="B303" s="51">
        <v>7</v>
      </c>
    </row>
    <row r="304" spans="1:2">
      <c r="A304" s="23" t="str">
        <f>"==="&amp;B304&amp;"番ﾃﾞｰﾀ区切り==="</f>
        <v>===28番ﾃﾞｰﾀ区切り===</v>
      </c>
      <c r="B304" s="51">
        <f>B293+1</f>
        <v>28</v>
      </c>
    </row>
    <row r="305" spans="1:2">
      <c r="A305" s="23" t="s">
        <v>244</v>
      </c>
      <c r="B305" s="51"/>
    </row>
    <row r="306" spans="1:2">
      <c r="A306" s="23" t="e">
        <f>VLOOKUP(B304,変換!$Y$11:$AE$40,$B306,FALSE)</f>
        <v>#N/A</v>
      </c>
      <c r="B306" s="51">
        <v>2</v>
      </c>
    </row>
    <row r="307" spans="1:2">
      <c r="A307" s="48" t="str">
        <f>REPT(" ",4)&amp;FIXED(9,0)</f>
        <v xml:space="preserve">    9</v>
      </c>
      <c r="B307" s="51"/>
    </row>
    <row r="308" spans="1:2">
      <c r="A308" s="24">
        <f ca="1">$A$5</f>
        <v>43342.647238425925</v>
      </c>
      <c r="B308" s="51"/>
    </row>
    <row r="309" spans="1:2">
      <c r="A309" s="23" t="s">
        <v>107</v>
      </c>
      <c r="B309" s="51"/>
    </row>
    <row r="310" spans="1:2">
      <c r="A310" s="23" t="e">
        <f>VLOOKUP(B304,変換!$Y$11:$AE$40,$B310,FALSE)</f>
        <v>#N/A</v>
      </c>
      <c r="B310" s="51">
        <v>3</v>
      </c>
    </row>
    <row r="311" spans="1:2">
      <c r="A311" s="23" t="e">
        <f>VLOOKUP(B304,変換!$Y$11:$AE$40,$B311,FALSE)</f>
        <v>#N/A</v>
      </c>
      <c r="B311" s="51">
        <v>4</v>
      </c>
    </row>
    <row r="312" spans="1:2">
      <c r="A312" s="23" t="e">
        <f>VLOOKUP(B304,変換!$Y$11:$AE$40,$B312,FALSE)</f>
        <v>#N/A</v>
      </c>
      <c r="B312" s="51">
        <v>5</v>
      </c>
    </row>
    <row r="313" spans="1:2">
      <c r="A313" s="23" t="e">
        <f>VLOOKUP(B304,変換!$Y$11:$AE$40,$B313,FALSE)</f>
        <v>#N/A</v>
      </c>
      <c r="B313" s="51">
        <v>6</v>
      </c>
    </row>
    <row r="314" spans="1:2">
      <c r="A314" s="23" t="e">
        <f>VLOOKUP(B304,変換!$Y$11:$AE$40,$B314,FALSE)</f>
        <v>#N/A</v>
      </c>
      <c r="B314" s="51">
        <v>7</v>
      </c>
    </row>
    <row r="315" spans="1:2">
      <c r="A315" s="23" t="str">
        <f>"==="&amp;B315&amp;"番ﾃﾞｰﾀ区切り==="</f>
        <v>===29番ﾃﾞｰﾀ区切り===</v>
      </c>
      <c r="B315" s="51">
        <f>B304+1</f>
        <v>29</v>
      </c>
    </row>
    <row r="316" spans="1:2">
      <c r="A316" s="23" t="s">
        <v>244</v>
      </c>
      <c r="B316" s="51"/>
    </row>
    <row r="317" spans="1:2">
      <c r="A317" s="23" t="e">
        <f>VLOOKUP(B315,変換!$Y$11:$AE$40,$B317,FALSE)</f>
        <v>#N/A</v>
      </c>
      <c r="B317" s="51">
        <v>2</v>
      </c>
    </row>
    <row r="318" spans="1:2">
      <c r="A318" s="48" t="str">
        <f>REPT(" ",4)&amp;FIXED(9,0)</f>
        <v xml:space="preserve">    9</v>
      </c>
      <c r="B318" s="51"/>
    </row>
    <row r="319" spans="1:2">
      <c r="A319" s="24">
        <f ca="1">$A$5</f>
        <v>43342.647238425925</v>
      </c>
      <c r="B319" s="51"/>
    </row>
    <row r="320" spans="1:2">
      <c r="A320" s="23" t="s">
        <v>107</v>
      </c>
      <c r="B320" s="51"/>
    </row>
    <row r="321" spans="1:2">
      <c r="A321" s="23" t="e">
        <f>VLOOKUP(B315,変換!$Y$11:$AE$40,$B321,FALSE)</f>
        <v>#N/A</v>
      </c>
      <c r="B321" s="51">
        <v>3</v>
      </c>
    </row>
    <row r="322" spans="1:2">
      <c r="A322" s="23" t="e">
        <f>VLOOKUP(B315,変換!$Y$11:$AE$40,$B322,FALSE)</f>
        <v>#N/A</v>
      </c>
      <c r="B322" s="51">
        <v>4</v>
      </c>
    </row>
    <row r="323" spans="1:2">
      <c r="A323" s="23" t="e">
        <f>VLOOKUP(B315,変換!$Y$11:$AE$40,$B323,FALSE)</f>
        <v>#N/A</v>
      </c>
      <c r="B323" s="51">
        <v>5</v>
      </c>
    </row>
    <row r="324" spans="1:2">
      <c r="A324" s="23" t="e">
        <f>VLOOKUP(B315,変換!$Y$11:$AE$40,$B324,FALSE)</f>
        <v>#N/A</v>
      </c>
      <c r="B324" s="51">
        <v>6</v>
      </c>
    </row>
    <row r="325" spans="1:2">
      <c r="A325" s="23" t="e">
        <f>VLOOKUP(B315,変換!$Y$11:$AE$40,$B325,FALSE)</f>
        <v>#N/A</v>
      </c>
      <c r="B325" s="51">
        <v>7</v>
      </c>
    </row>
    <row r="326" spans="1:2">
      <c r="A326" s="23" t="str">
        <f>"==="&amp;B326&amp;"番ﾃﾞｰﾀ区切り==="</f>
        <v>===30番ﾃﾞｰﾀ区切り===</v>
      </c>
      <c r="B326" s="51">
        <f>B315+1</f>
        <v>30</v>
      </c>
    </row>
    <row r="327" spans="1:2">
      <c r="A327" s="23" t="s">
        <v>244</v>
      </c>
      <c r="B327" s="51"/>
    </row>
    <row r="328" spans="1:2">
      <c r="A328" s="23" t="e">
        <f>VLOOKUP(B326,変換!$Y$11:$AE$40,$B328,FALSE)</f>
        <v>#N/A</v>
      </c>
      <c r="B328" s="51">
        <v>2</v>
      </c>
    </row>
    <row r="329" spans="1:2">
      <c r="A329" s="48" t="str">
        <f>REPT(" ",4)&amp;FIXED(9,0)</f>
        <v xml:space="preserve">    9</v>
      </c>
      <c r="B329" s="51"/>
    </row>
    <row r="330" spans="1:2">
      <c r="A330" s="24">
        <f ca="1">$A$5</f>
        <v>43342.647238425925</v>
      </c>
      <c r="B330" s="51"/>
    </row>
    <row r="331" spans="1:2">
      <c r="A331" s="23" t="s">
        <v>107</v>
      </c>
      <c r="B331" s="51"/>
    </row>
    <row r="332" spans="1:2">
      <c r="A332" s="23" t="e">
        <f>VLOOKUP(B326,変換!$Y$11:$AE$40,$B332,FALSE)</f>
        <v>#N/A</v>
      </c>
      <c r="B332" s="51">
        <v>3</v>
      </c>
    </row>
    <row r="333" spans="1:2">
      <c r="A333" s="23" t="e">
        <f>VLOOKUP(B326,変換!$Y$11:$AE$40,$B333,FALSE)</f>
        <v>#N/A</v>
      </c>
      <c r="B333" s="51">
        <v>4</v>
      </c>
    </row>
    <row r="334" spans="1:2">
      <c r="A334" s="23" t="e">
        <f>VLOOKUP(B326,変換!$Y$11:$AE$40,$B334,FALSE)</f>
        <v>#N/A</v>
      </c>
      <c r="B334" s="51">
        <v>5</v>
      </c>
    </row>
    <row r="335" spans="1:2">
      <c r="A335" s="23" t="e">
        <f>VLOOKUP(B326,変換!$Y$11:$AE$40,$B335,FALSE)</f>
        <v>#N/A</v>
      </c>
      <c r="B335" s="51">
        <v>6</v>
      </c>
    </row>
    <row r="336" spans="1:2">
      <c r="A336" s="23" t="e">
        <f>VLOOKUP(B326,変換!$Y$11:$AE$40,$B336,FALSE)</f>
        <v>#N/A</v>
      </c>
      <c r="B336" s="51">
        <v>7</v>
      </c>
    </row>
  </sheetData>
  <phoneticPr fontId="2"/>
  <conditionalFormatting sqref="B18">
    <cfRule type="cellIs" dxfId="2" priority="3" stopIfTrue="1" operator="greaterThan">
      <formula>$B$4</formula>
    </cfRule>
  </conditionalFormatting>
  <conditionalFormatting sqref="B29 B40 B51 B62 B73 B84 B95 B106 B117 B128 B139 B150 B161 B172 B183 B194 B205 B216 B227 B238 B249 B260 B271 B282 B293">
    <cfRule type="cellIs" dxfId="1" priority="2" stopIfTrue="1" operator="greaterThan">
      <formula>$B$4</formula>
    </cfRule>
  </conditionalFormatting>
  <conditionalFormatting sqref="B304 B315 B326">
    <cfRule type="cellIs" dxfId="0" priority="1" stopIfTrue="1" operator="greaterThan">
      <formula>$B$4</formula>
    </cfRule>
  </conditionalFormatting>
  <pageMargins left="0.7" right="0.7" top="0.75" bottom="0.75" header="0.3" footer="0.3"/>
  <pageSetup paperSize="9" orientation="portrait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Q40"/>
  <sheetViews>
    <sheetView workbookViewId="0">
      <selection activeCell="X17" sqref="X17"/>
    </sheetView>
  </sheetViews>
  <sheetFormatPr defaultRowHeight="15" customHeight="1"/>
  <cols>
    <col min="1" max="1" width="4.625" style="17" customWidth="1"/>
    <col min="2" max="2" width="10.5" style="17" bestFit="1" customWidth="1"/>
    <col min="3" max="3" width="7.625" style="17" bestFit="1" customWidth="1"/>
    <col min="4" max="6" width="7.625" style="17" customWidth="1"/>
    <col min="7" max="7" width="6.625" style="17" customWidth="1"/>
    <col min="8" max="8" width="7.625" style="17" customWidth="1"/>
    <col min="9" max="10" width="6.625" style="17" customWidth="1"/>
    <col min="11" max="11" width="7.625" style="17" customWidth="1"/>
    <col min="12" max="12" width="8" style="17" customWidth="1"/>
    <col min="13" max="16" width="7.625" style="17" customWidth="1"/>
    <col min="17" max="17" width="5.625" style="17" customWidth="1"/>
    <col min="18" max="19" width="6.125" style="17" customWidth="1"/>
    <col min="20" max="22" width="5.625" style="17" customWidth="1"/>
    <col min="23" max="23" width="7.5" style="17" customWidth="1"/>
    <col min="24" max="24" width="5.625" style="17" customWidth="1"/>
    <col min="25" max="25" width="6.25" style="17" customWidth="1"/>
    <col min="26" max="26" width="10.875" style="17" customWidth="1"/>
    <col min="27" max="31" width="7.625" style="17" customWidth="1"/>
    <col min="32" max="48" width="3.25" style="17" customWidth="1"/>
    <col min="49" max="51" width="9.5" style="17" bestFit="1" customWidth="1"/>
    <col min="52" max="70" width="5.625" style="17" customWidth="1"/>
    <col min="71" max="16384" width="9" style="17"/>
  </cols>
  <sheetData>
    <row r="1" spans="1:69" s="18" customFormat="1" ht="15" customHeight="1">
      <c r="A1" s="18" t="s">
        <v>163</v>
      </c>
      <c r="B1" s="18" t="s">
        <v>164</v>
      </c>
      <c r="C1" s="18" t="s">
        <v>165</v>
      </c>
      <c r="D1" s="18" t="s">
        <v>166</v>
      </c>
      <c r="E1" s="18" t="s">
        <v>167</v>
      </c>
      <c r="F1" s="18" t="s">
        <v>168</v>
      </c>
      <c r="G1" s="18" t="s">
        <v>169</v>
      </c>
      <c r="H1" s="18" t="s">
        <v>170</v>
      </c>
      <c r="I1" s="18" t="s">
        <v>171</v>
      </c>
      <c r="J1" s="18" t="s">
        <v>172</v>
      </c>
      <c r="K1" s="18" t="s">
        <v>173</v>
      </c>
      <c r="L1" s="18" t="s">
        <v>174</v>
      </c>
      <c r="M1" s="18" t="s">
        <v>175</v>
      </c>
      <c r="N1" s="18" t="s">
        <v>176</v>
      </c>
      <c r="O1" s="18" t="s">
        <v>177</v>
      </c>
      <c r="P1" s="18" t="s">
        <v>178</v>
      </c>
      <c r="Q1" s="18" t="s">
        <v>179</v>
      </c>
      <c r="R1" s="18" t="s">
        <v>180</v>
      </c>
      <c r="S1" s="18" t="s">
        <v>181</v>
      </c>
      <c r="T1" s="18" t="s">
        <v>182</v>
      </c>
      <c r="U1" s="18" t="s">
        <v>183</v>
      </c>
      <c r="V1" s="18" t="s">
        <v>184</v>
      </c>
      <c r="AG1" s="18">
        <v>1</v>
      </c>
      <c r="AH1" s="18">
        <v>2</v>
      </c>
      <c r="AI1" s="18">
        <v>3</v>
      </c>
      <c r="AJ1" s="18">
        <v>4</v>
      </c>
      <c r="AK1" s="18">
        <v>5</v>
      </c>
      <c r="AL1" s="18">
        <v>6</v>
      </c>
      <c r="AM1" s="18">
        <v>7</v>
      </c>
      <c r="AN1" s="18">
        <v>8</v>
      </c>
      <c r="AO1" s="18">
        <v>9</v>
      </c>
      <c r="AP1" s="18">
        <v>10</v>
      </c>
      <c r="AQ1" s="18">
        <v>11</v>
      </c>
      <c r="AR1" s="18">
        <v>12</v>
      </c>
      <c r="AS1" s="18">
        <v>13</v>
      </c>
      <c r="AT1" s="18">
        <v>14</v>
      </c>
      <c r="AU1" s="18">
        <v>15</v>
      </c>
      <c r="AV1" s="18">
        <v>16</v>
      </c>
      <c r="AW1" s="18">
        <v>17</v>
      </c>
      <c r="AX1" s="18">
        <v>18</v>
      </c>
      <c r="AY1" s="18">
        <v>19</v>
      </c>
      <c r="AZ1" s="18">
        <v>20</v>
      </c>
      <c r="BA1" s="17">
        <v>21</v>
      </c>
      <c r="BB1" s="17">
        <v>22</v>
      </c>
      <c r="BC1" s="17">
        <v>23</v>
      </c>
      <c r="BD1" s="17">
        <v>24</v>
      </c>
      <c r="BE1" s="17">
        <v>25</v>
      </c>
      <c r="BF1" s="17">
        <v>26</v>
      </c>
      <c r="BG1" s="17">
        <v>27</v>
      </c>
      <c r="BH1" s="18">
        <v>28</v>
      </c>
      <c r="BI1" s="18">
        <v>29</v>
      </c>
      <c r="BJ1" s="18">
        <v>30</v>
      </c>
    </row>
    <row r="2" spans="1:69" ht="15" customHeight="1">
      <c r="B2" s="66" t="s">
        <v>185</v>
      </c>
      <c r="C2" s="66" t="s">
        <v>186</v>
      </c>
      <c r="D2" s="25" t="s">
        <v>103</v>
      </c>
      <c r="E2" s="25" t="s">
        <v>104</v>
      </c>
      <c r="F2" s="25" t="s">
        <v>95</v>
      </c>
      <c r="G2" s="25" t="s">
        <v>96</v>
      </c>
      <c r="H2" s="25" t="s">
        <v>97</v>
      </c>
      <c r="I2" s="25" t="s">
        <v>98</v>
      </c>
      <c r="J2" s="25" t="s">
        <v>99</v>
      </c>
      <c r="K2" s="25" t="s">
        <v>100</v>
      </c>
      <c r="L2" s="75" t="s">
        <v>187</v>
      </c>
      <c r="M2" s="75" t="s">
        <v>188</v>
      </c>
      <c r="N2" s="75" t="s">
        <v>189</v>
      </c>
      <c r="O2" s="75" t="s">
        <v>190</v>
      </c>
      <c r="P2" s="75" t="s">
        <v>191</v>
      </c>
      <c r="Q2" s="75" t="s">
        <v>185</v>
      </c>
      <c r="R2" s="75" t="s">
        <v>186</v>
      </c>
      <c r="S2" s="75" t="s">
        <v>101</v>
      </c>
      <c r="T2" s="75" t="s">
        <v>102</v>
      </c>
      <c r="U2" s="76" t="s">
        <v>188</v>
      </c>
      <c r="V2" s="76" t="s">
        <v>189</v>
      </c>
      <c r="AG2" s="18" t="s">
        <v>193</v>
      </c>
      <c r="AH2" s="18" t="s">
        <v>187</v>
      </c>
      <c r="AI2" s="18" t="s">
        <v>188</v>
      </c>
      <c r="AJ2" s="18" t="s">
        <v>189</v>
      </c>
      <c r="AK2" s="18" t="s">
        <v>190</v>
      </c>
      <c r="AL2" s="18" t="s">
        <v>191</v>
      </c>
      <c r="AM2" s="18" t="s">
        <v>185</v>
      </c>
      <c r="AN2" s="18" t="s">
        <v>186</v>
      </c>
      <c r="AO2" s="18" t="s">
        <v>194</v>
      </c>
      <c r="AP2" s="18" t="s">
        <v>195</v>
      </c>
      <c r="AQ2" s="18" t="s">
        <v>196</v>
      </c>
      <c r="AR2" s="17" t="s">
        <v>197</v>
      </c>
      <c r="AS2" s="17" t="s">
        <v>198</v>
      </c>
      <c r="AT2" s="17" t="s">
        <v>199</v>
      </c>
      <c r="AU2" s="17" t="s">
        <v>200</v>
      </c>
      <c r="AV2" s="17" t="s">
        <v>201</v>
      </c>
      <c r="AW2" s="17" t="s">
        <v>202</v>
      </c>
      <c r="AX2" s="17" t="s">
        <v>203</v>
      </c>
      <c r="AY2" s="17" t="s">
        <v>204</v>
      </c>
      <c r="AZ2" s="17" t="s">
        <v>205</v>
      </c>
      <c r="BA2" s="17">
        <v>21</v>
      </c>
      <c r="BB2" s="17">
        <v>22</v>
      </c>
      <c r="BC2" s="17">
        <v>23</v>
      </c>
      <c r="BD2" s="17">
        <v>24</v>
      </c>
      <c r="BE2" s="17">
        <v>25</v>
      </c>
      <c r="BF2" s="17">
        <v>26</v>
      </c>
      <c r="BG2" s="17">
        <v>27</v>
      </c>
      <c r="BH2" s="17">
        <v>28</v>
      </c>
      <c r="BI2" s="17">
        <v>29</v>
      </c>
      <c r="BJ2" s="17">
        <v>30</v>
      </c>
    </row>
    <row r="3" spans="1:69" ht="15" customHeight="1">
      <c r="A3" s="17">
        <f>MAX(A11:A100)</f>
        <v>7</v>
      </c>
      <c r="B3" s="17">
        <v>1E-3</v>
      </c>
      <c r="C3" s="17">
        <v>0</v>
      </c>
      <c r="D3" s="164">
        <v>0</v>
      </c>
      <c r="E3" s="17">
        <v>2</v>
      </c>
      <c r="F3" s="17">
        <v>0</v>
      </c>
      <c r="G3" s="17">
        <v>1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8</v>
      </c>
      <c r="N3" s="17">
        <v>0.01</v>
      </c>
      <c r="O3" s="17">
        <v>3.1623000000000001</v>
      </c>
      <c r="P3" s="17">
        <v>1</v>
      </c>
      <c r="Q3" s="17">
        <v>0</v>
      </c>
      <c r="R3" s="17">
        <v>0</v>
      </c>
      <c r="S3" s="17">
        <v>0</v>
      </c>
      <c r="T3" s="17">
        <v>6</v>
      </c>
      <c r="U3" s="20">
        <v>1.0000000000000001E-5</v>
      </c>
      <c r="V3" s="17">
        <v>0</v>
      </c>
    </row>
    <row r="4" spans="1:69" ht="15" customHeight="1">
      <c r="A4" s="17" t="str">
        <f>REPT(" ",INT(LOG10(A3))+1)&amp;FIXED(A3,0)</f>
        <v xml:space="preserve"> 7</v>
      </c>
      <c r="B4" s="17" t="str">
        <f>REPT(" ",5)&amp;FIXED(B3,3)</f>
        <v xml:space="preserve">     0.001</v>
      </c>
      <c r="C4" s="17" t="str">
        <f>REPT(" ",7)&amp;FIXED(C3,1)</f>
        <v xml:space="preserve">       0.0</v>
      </c>
      <c r="D4" s="17" t="str">
        <f>REPT(" ",7)&amp;FIXED(D3,1)</f>
        <v xml:space="preserve">       0.0</v>
      </c>
      <c r="E4" s="17" t="str">
        <f>REPT(" ",4)&amp;FIXED(E3,0)</f>
        <v xml:space="preserve">    2</v>
      </c>
      <c r="F4" s="17" t="str">
        <f t="shared" ref="F4:M4" si="0">REPT(" ",4)&amp;FIXED(F3,0)</f>
        <v xml:space="preserve">    0</v>
      </c>
      <c r="G4" s="17" t="str">
        <f t="shared" si="0"/>
        <v xml:space="preserve">    1</v>
      </c>
      <c r="H4" s="17" t="str">
        <f t="shared" si="0"/>
        <v xml:space="preserve">    0</v>
      </c>
      <c r="I4" s="17" t="str">
        <f>REPT(" ",7)&amp;FIXED(I3,1)</f>
        <v xml:space="preserve">       0.0</v>
      </c>
      <c r="J4" s="17" t="str">
        <f t="shared" si="0"/>
        <v xml:space="preserve">    0</v>
      </c>
      <c r="K4" s="17" t="str">
        <f t="shared" si="0"/>
        <v xml:space="preserve">    0</v>
      </c>
      <c r="L4" s="17" t="str">
        <f t="shared" si="0"/>
        <v xml:space="preserve">    0</v>
      </c>
      <c r="M4" s="17" t="str">
        <f t="shared" si="0"/>
        <v xml:space="preserve">    8</v>
      </c>
      <c r="N4" s="17" t="str">
        <f>REPT(" ",5)&amp;FIXED(N3,3)</f>
        <v xml:space="preserve">     0.010</v>
      </c>
      <c r="O4" s="17" t="str">
        <f>REPT(" ",4)&amp;FIXED(O3,4)</f>
        <v xml:space="preserve">    3.1623</v>
      </c>
      <c r="P4" s="17" t="str">
        <f>REPT(" ",4)&amp;FIXED(P3,0)</f>
        <v xml:space="preserve">    1</v>
      </c>
      <c r="Q4" s="17" t="str">
        <f>REPT(" ",4)&amp;FIXED(Q3,0)</f>
        <v xml:space="preserve">    0</v>
      </c>
      <c r="R4" s="17" t="str">
        <f>REPT(" ",5)&amp;FIXED(R3,3)</f>
        <v xml:space="preserve">     0.000</v>
      </c>
      <c r="S4" s="17" t="str">
        <f>REPT(" ",5)&amp;FIXED(S3,3)</f>
        <v xml:space="preserve">     0.000</v>
      </c>
      <c r="T4" s="17" t="str">
        <f>REPT(" ",4)&amp;FIXED(T3,0)</f>
        <v xml:space="preserve">    6</v>
      </c>
      <c r="U4" s="17" t="str">
        <f>REPT(" ",3)&amp;FIXED(U3,5)</f>
        <v xml:space="preserve">   0.00001</v>
      </c>
      <c r="V4" s="17" t="str">
        <f>REPT(" ",44)&amp;FIXED(V3,0)</f>
        <v xml:space="preserve">                                            0</v>
      </c>
    </row>
    <row r="5" spans="1:69" ht="15" customHeight="1">
      <c r="D5" s="130" t="s">
        <v>108</v>
      </c>
      <c r="F5" s="17" t="str">
        <f>REPT(" ",2)&amp;FIXED(D3,1)</f>
        <v xml:space="preserve">  0.0</v>
      </c>
      <c r="U5" s="50"/>
    </row>
    <row r="6" spans="1:69" ht="15" customHeight="1">
      <c r="C6" s="67" t="s">
        <v>110</v>
      </c>
      <c r="D6" s="164">
        <v>1</v>
      </c>
      <c r="H6" s="67"/>
      <c r="I6" s="164">
        <v>2</v>
      </c>
      <c r="J6" s="164">
        <v>2</v>
      </c>
      <c r="K6" s="164">
        <v>2</v>
      </c>
      <c r="M6" s="164">
        <v>2</v>
      </c>
      <c r="N6" s="164">
        <v>1</v>
      </c>
      <c r="O6" s="164">
        <v>1</v>
      </c>
      <c r="S6" s="20"/>
    </row>
    <row r="7" spans="1:69" ht="15" customHeight="1" thickBot="1">
      <c r="D7" s="66" t="s">
        <v>111</v>
      </c>
      <c r="E7" s="66" t="s">
        <v>112</v>
      </c>
      <c r="F7" s="66" t="s">
        <v>113</v>
      </c>
      <c r="G7" s="66" t="s">
        <v>114</v>
      </c>
      <c r="H7" s="66" t="s">
        <v>115</v>
      </c>
      <c r="I7" s="66" t="s">
        <v>116</v>
      </c>
      <c r="J7" s="25" t="s">
        <v>117</v>
      </c>
      <c r="K7" s="25" t="s">
        <v>118</v>
      </c>
      <c r="L7" s="25" t="s">
        <v>119</v>
      </c>
      <c r="M7" s="75" t="s">
        <v>111</v>
      </c>
      <c r="N7" s="18" t="s">
        <v>120</v>
      </c>
      <c r="O7" s="18" t="s">
        <v>121</v>
      </c>
      <c r="P7" s="18" t="s">
        <v>122</v>
      </c>
      <c r="Q7" s="18" t="s">
        <v>123</v>
      </c>
      <c r="R7" s="18" t="s">
        <v>124</v>
      </c>
      <c r="S7" s="18" t="s">
        <v>125</v>
      </c>
      <c r="T7" s="18" t="s">
        <v>126</v>
      </c>
      <c r="U7" s="18" t="s">
        <v>127</v>
      </c>
      <c r="V7" s="77" t="s">
        <v>119</v>
      </c>
      <c r="W7" s="76" t="s">
        <v>192</v>
      </c>
      <c r="X7" s="76" t="s">
        <v>112</v>
      </c>
      <c r="Y7" s="77"/>
      <c r="Z7" s="77"/>
      <c r="AA7" s="77"/>
      <c r="AB7" s="77"/>
      <c r="AC7" s="77"/>
      <c r="AD7" s="77"/>
      <c r="AE7" s="77"/>
    </row>
    <row r="8" spans="1:69" s="33" customFormat="1" ht="36">
      <c r="A8" s="26" t="s">
        <v>92</v>
      </c>
      <c r="B8" s="133" t="s">
        <v>0</v>
      </c>
      <c r="C8" s="27" t="s">
        <v>1</v>
      </c>
      <c r="D8" s="26" t="s">
        <v>240</v>
      </c>
      <c r="E8" s="15" t="s">
        <v>90</v>
      </c>
      <c r="F8" s="30" t="s">
        <v>241</v>
      </c>
      <c r="G8" s="15" t="s">
        <v>91</v>
      </c>
      <c r="H8" s="30" t="s">
        <v>241</v>
      </c>
      <c r="I8" s="16" t="s">
        <v>93</v>
      </c>
      <c r="J8" s="29" t="s">
        <v>238</v>
      </c>
      <c r="K8" s="15" t="s">
        <v>3</v>
      </c>
      <c r="L8" s="16" t="s">
        <v>243</v>
      </c>
      <c r="M8" s="28" t="s">
        <v>242</v>
      </c>
      <c r="N8" s="30" t="s">
        <v>4</v>
      </c>
      <c r="O8" s="15" t="s">
        <v>209</v>
      </c>
      <c r="P8" s="213" t="s">
        <v>5</v>
      </c>
      <c r="Q8" s="214"/>
      <c r="R8" s="214"/>
      <c r="S8" s="214"/>
      <c r="T8" s="214"/>
      <c r="U8" s="215"/>
      <c r="V8" s="31"/>
      <c r="W8" s="28"/>
      <c r="X8" s="16"/>
      <c r="Y8" s="32"/>
      <c r="Z8" s="32"/>
      <c r="AA8" s="32"/>
      <c r="AB8" s="32"/>
      <c r="AC8" s="32"/>
      <c r="AD8" s="32"/>
      <c r="AE8" s="32" t="str">
        <f>HLOOKUP(Y11,$AG$1:$AZ$2,2,FALSE)</f>
        <v>①</v>
      </c>
      <c r="AR8" s="37" t="s">
        <v>138</v>
      </c>
      <c r="AS8" s="37" t="s">
        <v>139</v>
      </c>
      <c r="AT8" s="37" t="s">
        <v>140</v>
      </c>
      <c r="AU8" s="37" t="s">
        <v>141</v>
      </c>
      <c r="AV8" s="37" t="s">
        <v>142</v>
      </c>
      <c r="AW8" s="37" t="s">
        <v>143</v>
      </c>
    </row>
    <row r="9" spans="1:69" s="33" customFormat="1" ht="15" customHeight="1">
      <c r="A9" s="34"/>
      <c r="B9" s="35"/>
      <c r="C9" s="32"/>
      <c r="D9" s="34" t="s">
        <v>206</v>
      </c>
      <c r="E9" s="38" t="s">
        <v>128</v>
      </c>
      <c r="F9" s="37" t="s">
        <v>129</v>
      </c>
      <c r="G9" s="38" t="s">
        <v>130</v>
      </c>
      <c r="H9" s="37" t="s">
        <v>131</v>
      </c>
      <c r="I9" s="39" t="s">
        <v>132</v>
      </c>
      <c r="J9" s="36" t="s">
        <v>211</v>
      </c>
      <c r="K9" s="38" t="s">
        <v>133</v>
      </c>
      <c r="L9" s="39" t="s">
        <v>134</v>
      </c>
      <c r="M9" s="36" t="s">
        <v>135</v>
      </c>
      <c r="N9" s="37" t="s">
        <v>136</v>
      </c>
      <c r="O9" s="38" t="s">
        <v>137</v>
      </c>
      <c r="P9" s="35" t="s">
        <v>138</v>
      </c>
      <c r="Q9" s="38" t="s">
        <v>139</v>
      </c>
      <c r="R9" s="37" t="s">
        <v>140</v>
      </c>
      <c r="S9" s="38" t="s">
        <v>141</v>
      </c>
      <c r="T9" s="38" t="s">
        <v>142</v>
      </c>
      <c r="U9" s="39" t="s">
        <v>143</v>
      </c>
      <c r="V9" s="40" t="s">
        <v>144</v>
      </c>
      <c r="W9" s="36" t="s">
        <v>234</v>
      </c>
      <c r="X9" s="39" t="s">
        <v>235</v>
      </c>
      <c r="Y9" s="37"/>
      <c r="Z9" s="37"/>
      <c r="AA9" s="37"/>
      <c r="AB9" s="37"/>
      <c r="AC9" s="37"/>
      <c r="AD9" s="37"/>
      <c r="AE9" s="37"/>
      <c r="AF9" s="68">
        <f>2+$D$6</f>
        <v>3</v>
      </c>
      <c r="AK9" s="68">
        <f>3+$I$6</f>
        <v>5</v>
      </c>
      <c r="AL9" s="68">
        <f>2+$J$6</f>
        <v>4</v>
      </c>
      <c r="AM9" s="68">
        <f>3+$K$6</f>
        <v>5</v>
      </c>
      <c r="AO9" s="68">
        <f>3+$M$6</f>
        <v>5</v>
      </c>
      <c r="AP9" s="68">
        <f>2+$N$6</f>
        <v>3</v>
      </c>
      <c r="AQ9" s="68">
        <f>2+$O$6</f>
        <v>3</v>
      </c>
    </row>
    <row r="10" spans="1:69" s="33" customFormat="1" ht="15" customHeight="1" thickBot="1">
      <c r="A10" s="34"/>
      <c r="B10" s="41"/>
      <c r="C10" s="32"/>
      <c r="D10" s="34" t="s">
        <v>94</v>
      </c>
      <c r="E10" s="38" t="s">
        <v>94</v>
      </c>
      <c r="F10" s="37"/>
      <c r="G10" s="38" t="s">
        <v>94</v>
      </c>
      <c r="H10" s="37"/>
      <c r="I10" s="42"/>
      <c r="J10" s="131" t="s">
        <v>239</v>
      </c>
      <c r="K10" s="43"/>
      <c r="L10" s="39" t="s">
        <v>94</v>
      </c>
      <c r="M10" s="36"/>
      <c r="N10" s="37" t="s">
        <v>94</v>
      </c>
      <c r="O10" s="38" t="s">
        <v>145</v>
      </c>
      <c r="P10" s="38" t="s">
        <v>145</v>
      </c>
      <c r="Q10" s="43"/>
      <c r="R10" s="32"/>
      <c r="S10" s="43"/>
      <c r="T10" s="32"/>
      <c r="U10" s="42"/>
      <c r="V10" s="44"/>
      <c r="W10" s="36"/>
      <c r="X10" s="39"/>
      <c r="Y10" s="32"/>
      <c r="Z10" s="32">
        <v>2</v>
      </c>
      <c r="AA10" s="32">
        <v>3</v>
      </c>
      <c r="AB10" s="32">
        <v>4</v>
      </c>
      <c r="AC10" s="32">
        <v>5</v>
      </c>
      <c r="AD10" s="32">
        <v>6</v>
      </c>
      <c r="AE10" s="32">
        <v>7</v>
      </c>
      <c r="AF10" s="66" t="s">
        <v>146</v>
      </c>
      <c r="AG10" s="66" t="s">
        <v>147</v>
      </c>
      <c r="AH10" s="66" t="s">
        <v>148</v>
      </c>
      <c r="AI10" s="66" t="s">
        <v>149</v>
      </c>
      <c r="AJ10" s="66" t="s">
        <v>150</v>
      </c>
      <c r="AK10" s="66" t="s">
        <v>151</v>
      </c>
      <c r="AL10" s="25" t="s">
        <v>152</v>
      </c>
      <c r="AM10" s="25" t="s">
        <v>153</v>
      </c>
      <c r="AN10" s="25" t="s">
        <v>154</v>
      </c>
      <c r="AO10" s="75" t="s">
        <v>146</v>
      </c>
      <c r="AP10" s="18" t="s">
        <v>155</v>
      </c>
      <c r="AQ10" s="18" t="s">
        <v>156</v>
      </c>
      <c r="AR10" s="18" t="s">
        <v>157</v>
      </c>
      <c r="AS10" s="18" t="s">
        <v>158</v>
      </c>
      <c r="AT10" s="18" t="s">
        <v>159</v>
      </c>
      <c r="AU10" s="18" t="s">
        <v>160</v>
      </c>
      <c r="AV10" s="18" t="s">
        <v>161</v>
      </c>
      <c r="AW10" s="18" t="s">
        <v>162</v>
      </c>
      <c r="AX10" s="77" t="s">
        <v>154</v>
      </c>
      <c r="AY10" s="46" t="s">
        <v>146</v>
      </c>
      <c r="AZ10" s="19" t="s">
        <v>147</v>
      </c>
      <c r="BA10" s="19" t="s">
        <v>148</v>
      </c>
      <c r="BB10" s="19" t="s">
        <v>149</v>
      </c>
      <c r="BC10" s="19" t="s">
        <v>150</v>
      </c>
      <c r="BD10" s="19" t="s">
        <v>151</v>
      </c>
      <c r="BE10" s="25" t="s">
        <v>152</v>
      </c>
      <c r="BF10" s="25" t="s">
        <v>153</v>
      </c>
      <c r="BG10" s="25" t="s">
        <v>154</v>
      </c>
      <c r="BH10" s="75" t="s">
        <v>146</v>
      </c>
      <c r="BI10" s="18" t="s">
        <v>155</v>
      </c>
      <c r="BJ10" s="18" t="s">
        <v>156</v>
      </c>
      <c r="BK10" s="18" t="s">
        <v>157</v>
      </c>
      <c r="BL10" s="18" t="s">
        <v>158</v>
      </c>
      <c r="BM10" s="18" t="s">
        <v>159</v>
      </c>
      <c r="BN10" s="18" t="s">
        <v>160</v>
      </c>
      <c r="BO10" s="18" t="s">
        <v>161</v>
      </c>
      <c r="BP10" s="18" t="s">
        <v>162</v>
      </c>
      <c r="BQ10" s="77" t="s">
        <v>154</v>
      </c>
    </row>
    <row r="11" spans="1:69" ht="15" customHeight="1" thickTop="1">
      <c r="A11" s="60">
        <f>データ!B7</f>
        <v>1</v>
      </c>
      <c r="B11" s="61" t="str">
        <f>データ!C7</f>
        <v>B(陸上)</v>
      </c>
      <c r="C11" s="62" t="str">
        <f t="shared" ref="C11:C32" si="1">IF(E11=180000,"石材",IF(D11=98,"砂質土","粘性土"))</f>
        <v>砂質土</v>
      </c>
      <c r="D11" s="91">
        <f>データ!E7</f>
        <v>98</v>
      </c>
      <c r="E11" s="83">
        <f>データ!F7</f>
        <v>64700</v>
      </c>
      <c r="F11" s="82">
        <f>データ!G7</f>
        <v>0.5</v>
      </c>
      <c r="G11" s="78">
        <f>データ!H7</f>
        <v>168700</v>
      </c>
      <c r="H11" s="82">
        <f>データ!I7</f>
        <v>0.5</v>
      </c>
      <c r="I11" s="92">
        <f>データ!J7</f>
        <v>0.33</v>
      </c>
      <c r="J11" s="93">
        <f>データ!D7</f>
        <v>1.8</v>
      </c>
      <c r="K11" s="93">
        <f>データ!K7</f>
        <v>0.45</v>
      </c>
      <c r="L11" s="94">
        <f>データ!L7</f>
        <v>2200000</v>
      </c>
      <c r="M11" s="95">
        <f>データ!M7</f>
        <v>0.24</v>
      </c>
      <c r="N11" s="69">
        <f>データ!N7</f>
        <v>0</v>
      </c>
      <c r="O11" s="70">
        <f>データ!O7</f>
        <v>39.200000000000003</v>
      </c>
      <c r="P11" s="96">
        <f>データ!P7</f>
        <v>0</v>
      </c>
      <c r="Q11" s="93">
        <f>データ!Q7</f>
        <v>0</v>
      </c>
      <c r="R11" s="93">
        <f>データ!R7</f>
        <v>0</v>
      </c>
      <c r="S11" s="93">
        <f>データ!S7</f>
        <v>0</v>
      </c>
      <c r="T11" s="93">
        <f>データ!T7</f>
        <v>0</v>
      </c>
      <c r="U11" s="92">
        <f>データ!U7</f>
        <v>0</v>
      </c>
      <c r="V11" s="87">
        <f>データ!V7</f>
        <v>0</v>
      </c>
      <c r="W11" s="134">
        <f>データ!W7</f>
        <v>2</v>
      </c>
      <c r="X11" s="135">
        <f>データ!X7</f>
        <v>2</v>
      </c>
      <c r="Y11" s="45">
        <f t="shared" ref="Y11:Y32" si="2">A11</f>
        <v>1</v>
      </c>
      <c r="Z11" s="59" t="str">
        <f>HLOOKUP(Y11,$AG$1:$BJ$2,2,FALSE)&amp;B11</f>
        <v>①B(陸上)</v>
      </c>
      <c r="AA11" s="22" t="str">
        <f>AY11&amp;AZ11&amp;BA11&amp;BB11&amp;BC11&amp;BD11&amp;$B$4&amp;$C$4</f>
        <v xml:space="preserve">      98.0   64700.0       0.5  168700.0       0.5      0.33     0.001       0.0</v>
      </c>
      <c r="AB11" s="22" t="str">
        <f>BE11&amp;BF11&amp;BG11&amp;$D$4&amp;$E$4&amp;$F$4&amp;$G$4&amp;$H$4&amp;$I$4&amp;$J$4&amp;$K$4</f>
        <v xml:space="preserve">      1.80      0.45 2200000.0       0.0    2    0    1    0       0.0    0    0</v>
      </c>
      <c r="AC11" s="22" t="str">
        <f>BH11&amp;$L$4&amp;$M$4&amp;$N$4&amp;$O$4&amp;$P$4&amp;$Q$4&amp;$R$4&amp;$S$4&amp;$T$4&amp;BQ11</f>
        <v xml:space="preserve">      0.24    0    8     0.010    3.1623    1    0     0.000     0.000    6    0</v>
      </c>
      <c r="AD11" s="22" t="str">
        <f>BI11&amp;BJ11&amp;BK11&amp;BL11&amp;BM11&amp;BN11&amp;BO11&amp;BP11</f>
        <v xml:space="preserve">       0.0      39.2       0.0     0.000     0.000     0.000     0.000     0.000</v>
      </c>
      <c r="AE11" s="22" t="str">
        <f t="shared" ref="AE11:AE37" si="3">REPT(" ",4)&amp;FIXED(W11,0)&amp;REPT(" ",4)&amp;FIXED(X11,0)&amp;$U$4&amp;$V$4</f>
        <v xml:space="preserve">    2    2   0.00001                                            0</v>
      </c>
      <c r="AF11" s="21">
        <f t="shared" ref="AF11:AF32" si="4">INT(LOG10(D11))+$AF$9</f>
        <v>4</v>
      </c>
      <c r="AG11" s="21">
        <f t="shared" ref="AG11:AG37" si="5">IF(E11=0,3,INT(LOG10(E11))+3)</f>
        <v>7</v>
      </c>
      <c r="AH11" s="21">
        <f t="shared" ref="AH11:AH37" si="6">IF(F11=0,3,INT(LOG10(F11))+4)</f>
        <v>3</v>
      </c>
      <c r="AI11" s="21">
        <f t="shared" ref="AI11:AI37" si="7">IF(G11=0,3,INT(LOG10(G11))+3)</f>
        <v>8</v>
      </c>
      <c r="AJ11" s="21">
        <f t="shared" ref="AJ11:AJ37" si="8">IF(H11=0,3,INT(LOG10(H11))+4)</f>
        <v>3</v>
      </c>
      <c r="AK11" s="21">
        <f t="shared" ref="AK11:AK32" si="9">INT(LOG10(I11))+$AK$9</f>
        <v>4</v>
      </c>
      <c r="AL11" s="21">
        <f t="shared" ref="AL11:AL37" si="10">INT(LOG10(J11))+$AL$9</f>
        <v>4</v>
      </c>
      <c r="AM11" s="21">
        <f t="shared" ref="AM11:AM37" si="11">INT(LOG10(K11))+$AM$9</f>
        <v>4</v>
      </c>
      <c r="AN11" s="21">
        <f t="shared" ref="AN11:AN37" si="12">INT(LOG10(L11))+3</f>
        <v>9</v>
      </c>
      <c r="AO11" s="21">
        <f t="shared" ref="AO11:AO37" si="13">INT(LOG10(M11))+$AO$9</f>
        <v>4</v>
      </c>
      <c r="AP11" s="21">
        <f t="shared" ref="AP11:AP37" si="14">IF(OR(N11="-",N11=0),$AP$9,INT(LOG10(N11))+$AP$9)</f>
        <v>3</v>
      </c>
      <c r="AQ11" s="21">
        <f t="shared" ref="AQ11:AQ37" si="15">IF(OR(O11="-",O11=0),$AQ$9,INT(LOG10(O11))+$AQ$9)</f>
        <v>4</v>
      </c>
      <c r="AR11" s="21">
        <f t="shared" ref="AR11:AR37" si="16">IF(OR(P11="-",P11=0),3,INT(LOG10(P11))+3)</f>
        <v>3</v>
      </c>
      <c r="AS11" s="117">
        <f t="shared" ref="AS11:AS37" si="17">IF(OR(Q11="-",Q11=0),5,IF(Q11&gt;=10,6,5))</f>
        <v>5</v>
      </c>
      <c r="AT11" s="117">
        <f t="shared" ref="AT11:AT37" si="18">IF(OR(R11="-",R11=0),5,IF(R11&gt;=1000,8,IF(R11&gt;=100,7,IF(R11&gt;=10,6,5))))</f>
        <v>5</v>
      </c>
      <c r="AU11" s="117">
        <f t="shared" ref="AU11:AU37" si="19">IF(OR(S11="-",S11=0),5,IF(S11&gt;=10,6,5))</f>
        <v>5</v>
      </c>
      <c r="AV11" s="117">
        <f t="shared" ref="AV11:AV37" si="20">IF(OR(T11="-",T11=0),5,IF(T11&gt;=10,6,5))</f>
        <v>5</v>
      </c>
      <c r="AW11" s="117">
        <f t="shared" ref="AW11:AW37" si="21">IF(OR(U11="-",U11=0),5,IF(U11&gt;=1000,8,IF(U11&gt;=100,7,IF(U11&gt;=10,6,5))))</f>
        <v>5</v>
      </c>
      <c r="AX11" s="17">
        <v>1</v>
      </c>
      <c r="AY11" s="47" t="str">
        <f t="shared" ref="AY11:AY37" si="22">REPT(" ",10-AF11)&amp;FIXED(D11,$D$6)</f>
        <v xml:space="preserve">      98.0</v>
      </c>
      <c r="AZ11" s="17" t="str">
        <f t="shared" ref="AZ11:AZ37" si="23">REPT(" ",10-AG11)&amp;FIXED(E11,1,1)</f>
        <v xml:space="preserve">   64700.0</v>
      </c>
      <c r="BA11" s="17" t="str">
        <f t="shared" ref="BA11:BA37" si="24">REPT(" ",10-AH11)&amp;FIXED(F11,1)</f>
        <v xml:space="preserve">       0.5</v>
      </c>
      <c r="BB11" s="17" t="str">
        <f t="shared" ref="BB11:BB37" si="25">REPT(" ",10-AI11)&amp;FIXED(G11,1,1)</f>
        <v xml:space="preserve">  168700.0</v>
      </c>
      <c r="BC11" s="17" t="str">
        <f t="shared" ref="BC11:BC37" si="26">REPT(" ",10-AJ11)&amp;FIXED(H11,1)</f>
        <v xml:space="preserve">       0.5</v>
      </c>
      <c r="BD11" s="17" t="str">
        <f t="shared" ref="BD11:BD37" si="27">REPT(" ",10-AK11)&amp;FIXED(I11,$I$6)</f>
        <v xml:space="preserve">      0.33</v>
      </c>
      <c r="BE11" s="17" t="str">
        <f t="shared" ref="BE11:BE37" si="28">REPT(" ",10-AL11)&amp;FIXED(J11,$J$6)</f>
        <v xml:space="preserve">      1.80</v>
      </c>
      <c r="BF11" s="17" t="str">
        <f t="shared" ref="BF11:BF37" si="29">REPT(" ",10-AM11)&amp;FIXED(K11,$K$6)</f>
        <v xml:space="preserve">      0.45</v>
      </c>
      <c r="BG11" s="17" t="str">
        <f t="shared" ref="BG11:BG37" si="30">REPT(" ",10-AN11)&amp;FIXED(L11,1,1)</f>
        <v xml:space="preserve"> 2200000.0</v>
      </c>
      <c r="BH11" s="17" t="str">
        <f t="shared" ref="BH11:BH37" si="31">REPT(" ",10-AO11)&amp;FIXED(M11,$M$6)</f>
        <v xml:space="preserve">      0.24</v>
      </c>
      <c r="BI11" s="17" t="str">
        <f t="shared" ref="BI11:BI37" si="32">IF(N11="-","       0.0",REPT(" ",10-AP11)&amp;FIXED(N11,$N$6))</f>
        <v xml:space="preserve">       0.0</v>
      </c>
      <c r="BJ11" s="17" t="str">
        <f t="shared" ref="BJ11:BJ37" si="33">IF(O11="-","       0.0",REPT(" ",10-AQ11)&amp;FIXED(O11,$O$6))</f>
        <v xml:space="preserve">      39.2</v>
      </c>
      <c r="BK11" s="17" t="str">
        <f t="shared" ref="BK11:BK37" si="34">IF(P11="-","       0.0",REPT(" ",10-AR11)&amp;FIXED(P11,1))</f>
        <v xml:space="preserve">       0.0</v>
      </c>
      <c r="BL11" s="17" t="str">
        <f t="shared" ref="BL11:BL37" si="35">IF(Q11="-","       0.0",REPT(" ",10-AS11)&amp;FIXED(Q11,3))</f>
        <v xml:space="preserve">     0.000</v>
      </c>
      <c r="BM11" s="17" t="str">
        <f t="shared" ref="BM11:BM37" si="36">IF(R11="-","       0.0",REPT(" ",10-AT11)&amp;FIXED(R11,3))</f>
        <v xml:space="preserve">     0.000</v>
      </c>
      <c r="BN11" s="17" t="str">
        <f t="shared" ref="BN11:BN37" si="37">IF(S11="-","       0.0",REPT(" ",10-AU11)&amp;FIXED(S11,3))</f>
        <v xml:space="preserve">     0.000</v>
      </c>
      <c r="BO11" s="17" t="str">
        <f t="shared" ref="BO11:BO37" si="38">IF(T11="-","       0.0",REPT(" ",10-AV11)&amp;FIXED(T11,3))</f>
        <v xml:space="preserve">     0.000</v>
      </c>
      <c r="BP11" s="17" t="str">
        <f t="shared" ref="BP11:BP37" si="39">IF(U11="-","       0.0",REPT(" ",10-AW11)&amp;FIXED(U11,3))</f>
        <v xml:space="preserve">     0.000</v>
      </c>
      <c r="BQ11" s="17" t="str">
        <f t="shared" ref="BQ11:BQ37" si="40">REPT(" ",5-AX11)&amp;FIXED(V11,0,1)</f>
        <v xml:space="preserve">    0</v>
      </c>
    </row>
    <row r="12" spans="1:69" ht="15" customHeight="1">
      <c r="A12" s="53">
        <f>データ!B8</f>
        <v>2</v>
      </c>
      <c r="B12" s="57" t="str">
        <f>データ!C8</f>
        <v>B(水中)</v>
      </c>
      <c r="C12" s="54" t="str">
        <f t="shared" si="1"/>
        <v>砂質土</v>
      </c>
      <c r="D12" s="97">
        <f>データ!E8</f>
        <v>98</v>
      </c>
      <c r="E12" s="85">
        <f>データ!F8</f>
        <v>64700</v>
      </c>
      <c r="F12" s="84">
        <f>データ!G8</f>
        <v>0.5</v>
      </c>
      <c r="G12" s="79">
        <f>データ!H8</f>
        <v>168700</v>
      </c>
      <c r="H12" s="84">
        <f>データ!I8</f>
        <v>0.5</v>
      </c>
      <c r="I12" s="98">
        <f>データ!J8</f>
        <v>0.33</v>
      </c>
      <c r="J12" s="99">
        <f>データ!D8</f>
        <v>2</v>
      </c>
      <c r="K12" s="99">
        <f>データ!K8</f>
        <v>0.45</v>
      </c>
      <c r="L12" s="100">
        <f>データ!L8</f>
        <v>2200000</v>
      </c>
      <c r="M12" s="101">
        <f>データ!M8</f>
        <v>0.24</v>
      </c>
      <c r="N12" s="71">
        <f>データ!N8</f>
        <v>0</v>
      </c>
      <c r="O12" s="72">
        <f>データ!O8</f>
        <v>39.200000000000003</v>
      </c>
      <c r="P12" s="102">
        <f>データ!P8</f>
        <v>28</v>
      </c>
      <c r="Q12" s="99">
        <f>データ!Q8</f>
        <v>5.0000000000000001E-3</v>
      </c>
      <c r="R12" s="116">
        <f>データ!R8</f>
        <v>5</v>
      </c>
      <c r="S12" s="99">
        <f>データ!S8</f>
        <v>0.5</v>
      </c>
      <c r="T12" s="99">
        <f>データ!T8</f>
        <v>0.97099999999999997</v>
      </c>
      <c r="U12" s="98">
        <f>データ!U8</f>
        <v>2.4500000000000002</v>
      </c>
      <c r="V12" s="88">
        <f>データ!V8</f>
        <v>0</v>
      </c>
      <c r="W12" s="136">
        <f>データ!W8</f>
        <v>2</v>
      </c>
      <c r="X12" s="137">
        <f>データ!X8</f>
        <v>2</v>
      </c>
      <c r="Y12" s="45">
        <f t="shared" si="2"/>
        <v>2</v>
      </c>
      <c r="Z12" s="59" t="str">
        <f t="shared" ref="Z12:Z40" si="41">HLOOKUP(Y12,$AG$1:$BJ$2,2,FALSE)&amp;B12</f>
        <v>②B(水中)</v>
      </c>
      <c r="AA12" s="22" t="str">
        <f t="shared" ref="AA12:AA22" si="42">AY12&amp;AZ12&amp;BA12&amp;BB12&amp;BC12&amp;BD12&amp;$B$4&amp;$C$4</f>
        <v xml:space="preserve">      98.0   64700.0       0.5  168700.0       0.5      0.33     0.001       0.0</v>
      </c>
      <c r="AB12" s="22" t="str">
        <f t="shared" ref="AB12:AB22" si="43">BE12&amp;BF12&amp;BG12&amp;$D$4&amp;$E$4&amp;$F$4&amp;$G$4&amp;$H$4&amp;$I$4&amp;$J$4&amp;$K$4</f>
        <v xml:space="preserve">      2.00      0.45 2200000.0       0.0    2    0    1    0       0.0    0    0</v>
      </c>
      <c r="AC12" s="22" t="str">
        <f t="shared" ref="AC12:AC22" si="44">BH12&amp;$L$4&amp;$M$4&amp;$N$4&amp;$O$4&amp;$P$4&amp;$Q$4&amp;$R$4&amp;$S$4&amp;$T$4&amp;BQ12</f>
        <v xml:space="preserve">      0.24    0    8     0.010    3.1623    1    0     0.000     0.000    6    0</v>
      </c>
      <c r="AD12" s="22" t="str">
        <f t="shared" ref="AD12:AD22" si="45">BI12&amp;BJ12&amp;BK12&amp;BL12&amp;BM12&amp;BN12&amp;BO12&amp;BP12</f>
        <v xml:space="preserve">       0.0      39.2      28.0     0.005     5.000     0.500     0.971     2.450</v>
      </c>
      <c r="AE12" s="22" t="str">
        <f t="shared" si="3"/>
        <v xml:space="preserve">    2    2   0.00001                                            0</v>
      </c>
      <c r="AF12" s="21">
        <f t="shared" si="4"/>
        <v>4</v>
      </c>
      <c r="AG12" s="21">
        <f t="shared" si="5"/>
        <v>7</v>
      </c>
      <c r="AH12" s="21">
        <f t="shared" si="6"/>
        <v>3</v>
      </c>
      <c r="AI12" s="21">
        <f t="shared" si="7"/>
        <v>8</v>
      </c>
      <c r="AJ12" s="21">
        <f t="shared" si="8"/>
        <v>3</v>
      </c>
      <c r="AK12" s="21">
        <f t="shared" si="9"/>
        <v>4</v>
      </c>
      <c r="AL12" s="21">
        <f t="shared" si="10"/>
        <v>4</v>
      </c>
      <c r="AM12" s="21">
        <f t="shared" si="11"/>
        <v>4</v>
      </c>
      <c r="AN12" s="21">
        <f t="shared" si="12"/>
        <v>9</v>
      </c>
      <c r="AO12" s="21">
        <f t="shared" si="13"/>
        <v>4</v>
      </c>
      <c r="AP12" s="21">
        <f t="shared" si="14"/>
        <v>3</v>
      </c>
      <c r="AQ12" s="21">
        <f t="shared" si="15"/>
        <v>4</v>
      </c>
      <c r="AR12" s="21">
        <f t="shared" si="16"/>
        <v>4</v>
      </c>
      <c r="AS12" s="117">
        <f t="shared" si="17"/>
        <v>5</v>
      </c>
      <c r="AT12" s="117">
        <f t="shared" si="18"/>
        <v>5</v>
      </c>
      <c r="AU12" s="117">
        <f t="shared" si="19"/>
        <v>5</v>
      </c>
      <c r="AV12" s="117">
        <f t="shared" si="20"/>
        <v>5</v>
      </c>
      <c r="AW12" s="117">
        <f t="shared" si="21"/>
        <v>5</v>
      </c>
      <c r="AX12" s="17">
        <v>1</v>
      </c>
      <c r="AY12" s="47" t="str">
        <f t="shared" si="22"/>
        <v xml:space="preserve">      98.0</v>
      </c>
      <c r="AZ12" s="17" t="str">
        <f t="shared" si="23"/>
        <v xml:space="preserve">   64700.0</v>
      </c>
      <c r="BA12" s="17" t="str">
        <f t="shared" si="24"/>
        <v xml:space="preserve">       0.5</v>
      </c>
      <c r="BB12" s="17" t="str">
        <f t="shared" si="25"/>
        <v xml:space="preserve">  168700.0</v>
      </c>
      <c r="BC12" s="17" t="str">
        <f t="shared" si="26"/>
        <v xml:space="preserve">       0.5</v>
      </c>
      <c r="BD12" s="17" t="str">
        <f t="shared" si="27"/>
        <v xml:space="preserve">      0.33</v>
      </c>
      <c r="BE12" s="17" t="str">
        <f t="shared" si="28"/>
        <v xml:space="preserve">      2.00</v>
      </c>
      <c r="BF12" s="17" t="str">
        <f t="shared" si="29"/>
        <v xml:space="preserve">      0.45</v>
      </c>
      <c r="BG12" s="17" t="str">
        <f t="shared" si="30"/>
        <v xml:space="preserve"> 2200000.0</v>
      </c>
      <c r="BH12" s="17" t="str">
        <f t="shared" si="31"/>
        <v xml:space="preserve">      0.24</v>
      </c>
      <c r="BI12" s="17" t="str">
        <f t="shared" si="32"/>
        <v xml:space="preserve">       0.0</v>
      </c>
      <c r="BJ12" s="17" t="str">
        <f t="shared" si="33"/>
        <v xml:space="preserve">      39.2</v>
      </c>
      <c r="BK12" s="17" t="str">
        <f t="shared" si="34"/>
        <v xml:space="preserve">      28.0</v>
      </c>
      <c r="BL12" s="17" t="str">
        <f t="shared" si="35"/>
        <v xml:space="preserve">     0.005</v>
      </c>
      <c r="BM12" s="17" t="str">
        <f t="shared" si="36"/>
        <v xml:space="preserve">     5.000</v>
      </c>
      <c r="BN12" s="17" t="str">
        <f t="shared" si="37"/>
        <v xml:space="preserve">     0.500</v>
      </c>
      <c r="BO12" s="17" t="str">
        <f t="shared" si="38"/>
        <v xml:space="preserve">     0.971</v>
      </c>
      <c r="BP12" s="17" t="str">
        <f t="shared" si="39"/>
        <v xml:space="preserve">     2.450</v>
      </c>
      <c r="BQ12" s="17" t="str">
        <f t="shared" si="40"/>
        <v xml:space="preserve">    0</v>
      </c>
    </row>
    <row r="13" spans="1:69" ht="15" customHeight="1">
      <c r="A13" s="53">
        <f>データ!B9</f>
        <v>3</v>
      </c>
      <c r="B13" s="57" t="str">
        <f>データ!C9</f>
        <v>As1</v>
      </c>
      <c r="C13" s="54" t="str">
        <f t="shared" si="1"/>
        <v>砂質土</v>
      </c>
      <c r="D13" s="97">
        <f>データ!E9</f>
        <v>98</v>
      </c>
      <c r="E13" s="85">
        <f>データ!F9</f>
        <v>118900</v>
      </c>
      <c r="F13" s="84">
        <f>データ!G9</f>
        <v>0.5</v>
      </c>
      <c r="G13" s="79">
        <f>データ!H9</f>
        <v>310100</v>
      </c>
      <c r="H13" s="84">
        <f>データ!I9</f>
        <v>0.5</v>
      </c>
      <c r="I13" s="98">
        <f>データ!J9</f>
        <v>0.33</v>
      </c>
      <c r="J13" s="103">
        <f>データ!D9</f>
        <v>2</v>
      </c>
      <c r="K13" s="99">
        <f>データ!K9</f>
        <v>0.45</v>
      </c>
      <c r="L13" s="100">
        <f>データ!L9</f>
        <v>2200000</v>
      </c>
      <c r="M13" s="101">
        <f>データ!M9</f>
        <v>0.24</v>
      </c>
      <c r="N13" s="71">
        <f>データ!N9</f>
        <v>0</v>
      </c>
      <c r="O13" s="72">
        <f>データ!O9</f>
        <v>41.2</v>
      </c>
      <c r="P13" s="102">
        <f>データ!P9</f>
        <v>28</v>
      </c>
      <c r="Q13" s="99">
        <f>データ!Q9</f>
        <v>5.0000000000000001E-3</v>
      </c>
      <c r="R13" s="99">
        <f>データ!R9</f>
        <v>19.649999999999999</v>
      </c>
      <c r="S13" s="99">
        <f>データ!S9</f>
        <v>0.5</v>
      </c>
      <c r="T13" s="99">
        <f>データ!T9</f>
        <v>0.72899999999999998</v>
      </c>
      <c r="U13" s="98">
        <f>データ!U9</f>
        <v>6.3879999999999999</v>
      </c>
      <c r="V13" s="88">
        <f>データ!V9</f>
        <v>0</v>
      </c>
      <c r="W13" s="136">
        <f>データ!W9</f>
        <v>2</v>
      </c>
      <c r="X13" s="137">
        <f>データ!X9</f>
        <v>2</v>
      </c>
      <c r="Y13" s="45">
        <f t="shared" si="2"/>
        <v>3</v>
      </c>
      <c r="Z13" s="59" t="str">
        <f t="shared" si="41"/>
        <v>③As1</v>
      </c>
      <c r="AA13" s="22" t="str">
        <f t="shared" si="42"/>
        <v xml:space="preserve">      98.0  118900.0       0.5  310100.0       0.5      0.33     0.001       0.0</v>
      </c>
      <c r="AB13" s="22" t="str">
        <f t="shared" si="43"/>
        <v xml:space="preserve">      2.00      0.45 2200000.0       0.0    2    0    1    0       0.0    0    0</v>
      </c>
      <c r="AC13" s="22" t="str">
        <f t="shared" si="44"/>
        <v xml:space="preserve">      0.24    0    8     0.010    3.1623    1    0     0.000     0.000    6    0</v>
      </c>
      <c r="AD13" s="22" t="str">
        <f t="shared" si="45"/>
        <v xml:space="preserve">       0.0      41.2      28.0     0.005    19.650     0.500     0.729     6.388</v>
      </c>
      <c r="AE13" s="22" t="str">
        <f t="shared" si="3"/>
        <v xml:space="preserve">    2    2   0.00001                                            0</v>
      </c>
      <c r="AF13" s="21">
        <f t="shared" si="4"/>
        <v>4</v>
      </c>
      <c r="AG13" s="21">
        <f t="shared" si="5"/>
        <v>8</v>
      </c>
      <c r="AH13" s="21">
        <f t="shared" si="6"/>
        <v>3</v>
      </c>
      <c r="AI13" s="21">
        <f t="shared" si="7"/>
        <v>8</v>
      </c>
      <c r="AJ13" s="21">
        <f t="shared" si="8"/>
        <v>3</v>
      </c>
      <c r="AK13" s="21">
        <f t="shared" si="9"/>
        <v>4</v>
      </c>
      <c r="AL13" s="21">
        <f t="shared" si="10"/>
        <v>4</v>
      </c>
      <c r="AM13" s="21">
        <f t="shared" si="11"/>
        <v>4</v>
      </c>
      <c r="AN13" s="21">
        <f t="shared" si="12"/>
        <v>9</v>
      </c>
      <c r="AO13" s="21">
        <f t="shared" si="13"/>
        <v>4</v>
      </c>
      <c r="AP13" s="21">
        <f t="shared" si="14"/>
        <v>3</v>
      </c>
      <c r="AQ13" s="21">
        <f t="shared" si="15"/>
        <v>4</v>
      </c>
      <c r="AR13" s="21">
        <f t="shared" si="16"/>
        <v>4</v>
      </c>
      <c r="AS13" s="117">
        <f t="shared" si="17"/>
        <v>5</v>
      </c>
      <c r="AT13" s="117">
        <f t="shared" si="18"/>
        <v>6</v>
      </c>
      <c r="AU13" s="117">
        <f t="shared" si="19"/>
        <v>5</v>
      </c>
      <c r="AV13" s="117">
        <f t="shared" si="20"/>
        <v>5</v>
      </c>
      <c r="AW13" s="117">
        <f t="shared" si="21"/>
        <v>5</v>
      </c>
      <c r="AX13" s="17">
        <v>1</v>
      </c>
      <c r="AY13" s="47" t="str">
        <f t="shared" si="22"/>
        <v xml:space="preserve">      98.0</v>
      </c>
      <c r="AZ13" s="17" t="str">
        <f t="shared" si="23"/>
        <v xml:space="preserve">  118900.0</v>
      </c>
      <c r="BA13" s="17" t="str">
        <f t="shared" si="24"/>
        <v xml:space="preserve">       0.5</v>
      </c>
      <c r="BB13" s="17" t="str">
        <f t="shared" si="25"/>
        <v xml:space="preserve">  310100.0</v>
      </c>
      <c r="BC13" s="17" t="str">
        <f t="shared" si="26"/>
        <v xml:space="preserve">       0.5</v>
      </c>
      <c r="BD13" s="17" t="str">
        <f t="shared" si="27"/>
        <v xml:space="preserve">      0.33</v>
      </c>
      <c r="BE13" s="17" t="str">
        <f t="shared" si="28"/>
        <v xml:space="preserve">      2.00</v>
      </c>
      <c r="BF13" s="17" t="str">
        <f t="shared" si="29"/>
        <v xml:space="preserve">      0.45</v>
      </c>
      <c r="BG13" s="17" t="str">
        <f t="shared" si="30"/>
        <v xml:space="preserve"> 2200000.0</v>
      </c>
      <c r="BH13" s="17" t="str">
        <f t="shared" si="31"/>
        <v xml:space="preserve">      0.24</v>
      </c>
      <c r="BI13" s="17" t="str">
        <f t="shared" si="32"/>
        <v xml:space="preserve">       0.0</v>
      </c>
      <c r="BJ13" s="17" t="str">
        <f t="shared" si="33"/>
        <v xml:space="preserve">      41.2</v>
      </c>
      <c r="BK13" s="17" t="str">
        <f t="shared" si="34"/>
        <v xml:space="preserve">      28.0</v>
      </c>
      <c r="BL13" s="17" t="str">
        <f t="shared" si="35"/>
        <v xml:space="preserve">     0.005</v>
      </c>
      <c r="BM13" s="17" t="str">
        <f t="shared" si="36"/>
        <v xml:space="preserve">    19.650</v>
      </c>
      <c r="BN13" s="17" t="str">
        <f t="shared" si="37"/>
        <v xml:space="preserve">     0.500</v>
      </c>
      <c r="BO13" s="17" t="str">
        <f t="shared" si="38"/>
        <v xml:space="preserve">     0.729</v>
      </c>
      <c r="BP13" s="17" t="str">
        <f t="shared" si="39"/>
        <v xml:space="preserve">     6.388</v>
      </c>
      <c r="BQ13" s="17" t="str">
        <f t="shared" si="40"/>
        <v xml:space="preserve">    0</v>
      </c>
    </row>
    <row r="14" spans="1:69" ht="15" customHeight="1">
      <c r="A14" s="53">
        <f>データ!B10</f>
        <v>4</v>
      </c>
      <c r="B14" s="57" t="str">
        <f>データ!C10</f>
        <v>As2</v>
      </c>
      <c r="C14" s="54" t="str">
        <f t="shared" si="1"/>
        <v>砂質土</v>
      </c>
      <c r="D14" s="97">
        <f>データ!E10</f>
        <v>98</v>
      </c>
      <c r="E14" s="85">
        <f>データ!F10</f>
        <v>107400</v>
      </c>
      <c r="F14" s="84">
        <f>データ!G10</f>
        <v>0.5</v>
      </c>
      <c r="G14" s="79">
        <f>データ!H10</f>
        <v>280100</v>
      </c>
      <c r="H14" s="84">
        <f>データ!I10</f>
        <v>0.5</v>
      </c>
      <c r="I14" s="98">
        <f>データ!J10</f>
        <v>0.33</v>
      </c>
      <c r="J14" s="99">
        <f>データ!D10</f>
        <v>2</v>
      </c>
      <c r="K14" s="99">
        <f>データ!K10</f>
        <v>0.45</v>
      </c>
      <c r="L14" s="100">
        <f>データ!L10</f>
        <v>2200000</v>
      </c>
      <c r="M14" s="101">
        <f>データ!M10</f>
        <v>0.24</v>
      </c>
      <c r="N14" s="72">
        <f>データ!N10</f>
        <v>0</v>
      </c>
      <c r="O14" s="71">
        <f>データ!O10</f>
        <v>40.799999999999997</v>
      </c>
      <c r="P14" s="102">
        <f>データ!P10</f>
        <v>28</v>
      </c>
      <c r="Q14" s="99">
        <f>データ!Q10</f>
        <v>5.0000000000000001E-3</v>
      </c>
      <c r="R14" s="99">
        <f>データ!R10</f>
        <v>12</v>
      </c>
      <c r="S14" s="99">
        <f>データ!S10</f>
        <v>0.5</v>
      </c>
      <c r="T14" s="99">
        <f>データ!T10</f>
        <v>0.80700000000000005</v>
      </c>
      <c r="U14" s="98">
        <f>データ!U10</f>
        <v>5.3</v>
      </c>
      <c r="V14" s="88">
        <f>データ!V10</f>
        <v>0</v>
      </c>
      <c r="W14" s="138">
        <f>データ!W10</f>
        <v>2</v>
      </c>
      <c r="X14" s="88">
        <f>データ!X10</f>
        <v>2</v>
      </c>
      <c r="Y14" s="45">
        <f t="shared" si="2"/>
        <v>4</v>
      </c>
      <c r="Z14" s="59" t="str">
        <f t="shared" si="41"/>
        <v>④As2</v>
      </c>
      <c r="AA14" s="22" t="str">
        <f t="shared" si="42"/>
        <v xml:space="preserve">      98.0  107400.0       0.5  280100.0       0.5      0.33     0.001       0.0</v>
      </c>
      <c r="AB14" s="22" t="str">
        <f t="shared" si="43"/>
        <v xml:space="preserve">      2.00      0.45 2200000.0       0.0    2    0    1    0       0.0    0    0</v>
      </c>
      <c r="AC14" s="22" t="str">
        <f t="shared" si="44"/>
        <v xml:space="preserve">      0.24    0    8     0.010    3.1623    1    0     0.000     0.000    6    0</v>
      </c>
      <c r="AD14" s="22" t="str">
        <f t="shared" si="45"/>
        <v xml:space="preserve">       0.0      40.8      28.0     0.005    12.000     0.500     0.807     5.300</v>
      </c>
      <c r="AE14" s="22" t="str">
        <f t="shared" si="3"/>
        <v xml:space="preserve">    2    2   0.00001                                            0</v>
      </c>
      <c r="AF14" s="21">
        <f t="shared" si="4"/>
        <v>4</v>
      </c>
      <c r="AG14" s="21">
        <f t="shared" si="5"/>
        <v>8</v>
      </c>
      <c r="AH14" s="21">
        <f t="shared" si="6"/>
        <v>3</v>
      </c>
      <c r="AI14" s="21">
        <f t="shared" si="7"/>
        <v>8</v>
      </c>
      <c r="AJ14" s="21">
        <f t="shared" si="8"/>
        <v>3</v>
      </c>
      <c r="AK14" s="21">
        <f t="shared" si="9"/>
        <v>4</v>
      </c>
      <c r="AL14" s="21">
        <f t="shared" si="10"/>
        <v>4</v>
      </c>
      <c r="AM14" s="21">
        <f t="shared" si="11"/>
        <v>4</v>
      </c>
      <c r="AN14" s="21">
        <f t="shared" si="12"/>
        <v>9</v>
      </c>
      <c r="AO14" s="21">
        <f t="shared" si="13"/>
        <v>4</v>
      </c>
      <c r="AP14" s="21">
        <f t="shared" si="14"/>
        <v>3</v>
      </c>
      <c r="AQ14" s="21">
        <f t="shared" si="15"/>
        <v>4</v>
      </c>
      <c r="AR14" s="21">
        <f t="shared" si="16"/>
        <v>4</v>
      </c>
      <c r="AS14" s="117">
        <f t="shared" si="17"/>
        <v>5</v>
      </c>
      <c r="AT14" s="117">
        <f t="shared" si="18"/>
        <v>6</v>
      </c>
      <c r="AU14" s="117">
        <f t="shared" si="19"/>
        <v>5</v>
      </c>
      <c r="AV14" s="117">
        <f t="shared" si="20"/>
        <v>5</v>
      </c>
      <c r="AW14" s="117">
        <f t="shared" si="21"/>
        <v>5</v>
      </c>
      <c r="AX14" s="17">
        <v>1</v>
      </c>
      <c r="AY14" s="47" t="str">
        <f t="shared" si="22"/>
        <v xml:space="preserve">      98.0</v>
      </c>
      <c r="AZ14" s="17" t="str">
        <f t="shared" si="23"/>
        <v xml:space="preserve">  107400.0</v>
      </c>
      <c r="BA14" s="17" t="str">
        <f t="shared" si="24"/>
        <v xml:space="preserve">       0.5</v>
      </c>
      <c r="BB14" s="17" t="str">
        <f t="shared" si="25"/>
        <v xml:space="preserve">  280100.0</v>
      </c>
      <c r="BC14" s="17" t="str">
        <f t="shared" si="26"/>
        <v xml:space="preserve">       0.5</v>
      </c>
      <c r="BD14" s="17" t="str">
        <f t="shared" si="27"/>
        <v xml:space="preserve">      0.33</v>
      </c>
      <c r="BE14" s="17" t="str">
        <f t="shared" si="28"/>
        <v xml:space="preserve">      2.00</v>
      </c>
      <c r="BF14" s="17" t="str">
        <f t="shared" si="29"/>
        <v xml:space="preserve">      0.45</v>
      </c>
      <c r="BG14" s="17" t="str">
        <f t="shared" si="30"/>
        <v xml:space="preserve"> 2200000.0</v>
      </c>
      <c r="BH14" s="17" t="str">
        <f t="shared" si="31"/>
        <v xml:space="preserve">      0.24</v>
      </c>
      <c r="BI14" s="17" t="str">
        <f t="shared" si="32"/>
        <v xml:space="preserve">       0.0</v>
      </c>
      <c r="BJ14" s="17" t="str">
        <f t="shared" si="33"/>
        <v xml:space="preserve">      40.8</v>
      </c>
      <c r="BK14" s="17" t="str">
        <f t="shared" si="34"/>
        <v xml:space="preserve">      28.0</v>
      </c>
      <c r="BL14" s="17" t="str">
        <f t="shared" si="35"/>
        <v xml:space="preserve">     0.005</v>
      </c>
      <c r="BM14" s="17" t="str">
        <f t="shared" si="36"/>
        <v xml:space="preserve">    12.000</v>
      </c>
      <c r="BN14" s="17" t="str">
        <f t="shared" si="37"/>
        <v xml:space="preserve">     0.500</v>
      </c>
      <c r="BO14" s="17" t="str">
        <f t="shared" si="38"/>
        <v xml:space="preserve">     0.807</v>
      </c>
      <c r="BP14" s="17" t="str">
        <f t="shared" si="39"/>
        <v xml:space="preserve">     5.300</v>
      </c>
      <c r="BQ14" s="17" t="str">
        <f t="shared" si="40"/>
        <v xml:space="preserve">    0</v>
      </c>
    </row>
    <row r="15" spans="1:69" ht="15" customHeight="1">
      <c r="A15" s="53">
        <f>データ!B11</f>
        <v>5</v>
      </c>
      <c r="B15" s="57" t="str">
        <f>データ!C11</f>
        <v>Ac1</v>
      </c>
      <c r="C15" s="54" t="str">
        <f t="shared" si="1"/>
        <v>粘性土</v>
      </c>
      <c r="D15" s="97">
        <f>データ!E11</f>
        <v>260</v>
      </c>
      <c r="E15" s="85">
        <f>データ!F11</f>
        <v>47600</v>
      </c>
      <c r="F15" s="84">
        <f>データ!G11</f>
        <v>0.5</v>
      </c>
      <c r="G15" s="79">
        <f>データ!H11</f>
        <v>124100</v>
      </c>
      <c r="H15" s="84">
        <f>データ!I11</f>
        <v>0.5</v>
      </c>
      <c r="I15" s="98">
        <f>データ!J11</f>
        <v>0.33</v>
      </c>
      <c r="J15" s="99">
        <f>データ!D11</f>
        <v>1.7</v>
      </c>
      <c r="K15" s="99">
        <f>データ!K11</f>
        <v>0.55000000000000004</v>
      </c>
      <c r="L15" s="100">
        <f>データ!L11</f>
        <v>2200000</v>
      </c>
      <c r="M15" s="101">
        <f>データ!M11</f>
        <v>0.2</v>
      </c>
      <c r="N15" s="72">
        <f>データ!N11</f>
        <v>140</v>
      </c>
      <c r="O15" s="71">
        <f>データ!O11</f>
        <v>0</v>
      </c>
      <c r="P15" s="102">
        <f>データ!P11</f>
        <v>0</v>
      </c>
      <c r="Q15" s="99">
        <f>データ!Q11</f>
        <v>0</v>
      </c>
      <c r="R15" s="99">
        <f>データ!R11</f>
        <v>0</v>
      </c>
      <c r="S15" s="99">
        <f>データ!S11</f>
        <v>0</v>
      </c>
      <c r="T15" s="99">
        <f>データ!T11</f>
        <v>0</v>
      </c>
      <c r="U15" s="98">
        <f>データ!U11</f>
        <v>0</v>
      </c>
      <c r="V15" s="88">
        <f>データ!V11</f>
        <v>0</v>
      </c>
      <c r="W15" s="138">
        <f>データ!W11</f>
        <v>2</v>
      </c>
      <c r="X15" s="88">
        <f>データ!X11</f>
        <v>2</v>
      </c>
      <c r="Y15" s="45">
        <f t="shared" si="2"/>
        <v>5</v>
      </c>
      <c r="Z15" s="59" t="str">
        <f t="shared" si="41"/>
        <v>⑤Ac1</v>
      </c>
      <c r="AA15" s="22" t="str">
        <f t="shared" si="42"/>
        <v xml:space="preserve">     260.0   47600.0       0.5  124100.0       0.5      0.33     0.001       0.0</v>
      </c>
      <c r="AB15" s="22" t="str">
        <f t="shared" si="43"/>
        <v xml:space="preserve">      1.70      0.55 2200000.0       0.0    2    0    1    0       0.0    0    0</v>
      </c>
      <c r="AC15" s="22" t="str">
        <f t="shared" si="44"/>
        <v xml:space="preserve">      0.20    0    8     0.010    3.1623    1    0     0.000     0.000    6    0</v>
      </c>
      <c r="AD15" s="22" t="str">
        <f t="shared" si="45"/>
        <v xml:space="preserve">     140.0       0.0       0.0     0.000     0.000     0.000     0.000     0.000</v>
      </c>
      <c r="AE15" s="22" t="str">
        <f t="shared" si="3"/>
        <v xml:space="preserve">    2    2   0.00001                                            0</v>
      </c>
      <c r="AF15" s="21">
        <f t="shared" si="4"/>
        <v>5</v>
      </c>
      <c r="AG15" s="21">
        <f t="shared" si="5"/>
        <v>7</v>
      </c>
      <c r="AH15" s="21">
        <f t="shared" si="6"/>
        <v>3</v>
      </c>
      <c r="AI15" s="21">
        <f t="shared" si="7"/>
        <v>8</v>
      </c>
      <c r="AJ15" s="21">
        <f t="shared" si="8"/>
        <v>3</v>
      </c>
      <c r="AK15" s="21">
        <f t="shared" si="9"/>
        <v>4</v>
      </c>
      <c r="AL15" s="21">
        <f t="shared" si="10"/>
        <v>4</v>
      </c>
      <c r="AM15" s="21">
        <f t="shared" si="11"/>
        <v>4</v>
      </c>
      <c r="AN15" s="21">
        <f t="shared" si="12"/>
        <v>9</v>
      </c>
      <c r="AO15" s="21">
        <f t="shared" si="13"/>
        <v>4</v>
      </c>
      <c r="AP15" s="21">
        <f t="shared" si="14"/>
        <v>5</v>
      </c>
      <c r="AQ15" s="21">
        <f t="shared" si="15"/>
        <v>3</v>
      </c>
      <c r="AR15" s="21">
        <f t="shared" si="16"/>
        <v>3</v>
      </c>
      <c r="AS15" s="117">
        <f t="shared" si="17"/>
        <v>5</v>
      </c>
      <c r="AT15" s="117">
        <f t="shared" si="18"/>
        <v>5</v>
      </c>
      <c r="AU15" s="117">
        <f t="shared" si="19"/>
        <v>5</v>
      </c>
      <c r="AV15" s="117">
        <f t="shared" si="20"/>
        <v>5</v>
      </c>
      <c r="AW15" s="117">
        <f t="shared" si="21"/>
        <v>5</v>
      </c>
      <c r="AX15" s="17">
        <v>1</v>
      </c>
      <c r="AY15" s="47" t="str">
        <f t="shared" si="22"/>
        <v xml:space="preserve">     260.0</v>
      </c>
      <c r="AZ15" s="17" t="str">
        <f t="shared" si="23"/>
        <v xml:space="preserve">   47600.0</v>
      </c>
      <c r="BA15" s="17" t="str">
        <f t="shared" si="24"/>
        <v xml:space="preserve">       0.5</v>
      </c>
      <c r="BB15" s="17" t="str">
        <f t="shared" si="25"/>
        <v xml:space="preserve">  124100.0</v>
      </c>
      <c r="BC15" s="17" t="str">
        <f t="shared" si="26"/>
        <v xml:space="preserve">       0.5</v>
      </c>
      <c r="BD15" s="17" t="str">
        <f t="shared" si="27"/>
        <v xml:space="preserve">      0.33</v>
      </c>
      <c r="BE15" s="17" t="str">
        <f t="shared" si="28"/>
        <v xml:space="preserve">      1.70</v>
      </c>
      <c r="BF15" s="17" t="str">
        <f t="shared" si="29"/>
        <v xml:space="preserve">      0.55</v>
      </c>
      <c r="BG15" s="17" t="str">
        <f t="shared" si="30"/>
        <v xml:space="preserve"> 2200000.0</v>
      </c>
      <c r="BH15" s="17" t="str">
        <f t="shared" si="31"/>
        <v xml:space="preserve">      0.20</v>
      </c>
      <c r="BI15" s="17" t="str">
        <f t="shared" si="32"/>
        <v xml:space="preserve">     140.0</v>
      </c>
      <c r="BJ15" s="17" t="str">
        <f t="shared" si="33"/>
        <v xml:space="preserve">       0.0</v>
      </c>
      <c r="BK15" s="17" t="str">
        <f t="shared" si="34"/>
        <v xml:space="preserve">       0.0</v>
      </c>
      <c r="BL15" s="17" t="str">
        <f t="shared" si="35"/>
        <v xml:space="preserve">     0.000</v>
      </c>
      <c r="BM15" s="17" t="str">
        <f t="shared" si="36"/>
        <v xml:space="preserve">     0.000</v>
      </c>
      <c r="BN15" s="17" t="str">
        <f t="shared" si="37"/>
        <v xml:space="preserve">     0.000</v>
      </c>
      <c r="BO15" s="17" t="str">
        <f t="shared" si="38"/>
        <v xml:space="preserve">     0.000</v>
      </c>
      <c r="BP15" s="17" t="str">
        <f t="shared" si="39"/>
        <v xml:space="preserve">     0.000</v>
      </c>
      <c r="BQ15" s="17" t="str">
        <f t="shared" si="40"/>
        <v xml:space="preserve">    0</v>
      </c>
    </row>
    <row r="16" spans="1:69" ht="15" customHeight="1">
      <c r="A16" s="53">
        <f>データ!B12</f>
        <v>6</v>
      </c>
      <c r="B16" s="57" t="str">
        <f>データ!C12</f>
        <v>Ag</v>
      </c>
      <c r="C16" s="54" t="str">
        <f t="shared" si="1"/>
        <v>砂質土</v>
      </c>
      <c r="D16" s="97">
        <f>データ!E12</f>
        <v>98</v>
      </c>
      <c r="E16" s="85">
        <f>データ!F12</f>
        <v>168800</v>
      </c>
      <c r="F16" s="84">
        <f>データ!G12</f>
        <v>0.5</v>
      </c>
      <c r="G16" s="79">
        <f>データ!H12</f>
        <v>440100</v>
      </c>
      <c r="H16" s="84">
        <f>データ!I12</f>
        <v>0.5</v>
      </c>
      <c r="I16" s="98">
        <f>データ!J12</f>
        <v>0.33</v>
      </c>
      <c r="J16" s="99">
        <f>データ!D12</f>
        <v>2</v>
      </c>
      <c r="K16" s="99">
        <f>データ!K12</f>
        <v>0.45</v>
      </c>
      <c r="L16" s="100">
        <f>データ!L12</f>
        <v>2200000</v>
      </c>
      <c r="M16" s="101">
        <f>データ!M12</f>
        <v>0.24</v>
      </c>
      <c r="N16" s="72">
        <f>データ!N12</f>
        <v>0</v>
      </c>
      <c r="O16" s="71">
        <f>データ!O12</f>
        <v>43</v>
      </c>
      <c r="P16" s="102">
        <f>データ!P12</f>
        <v>0</v>
      </c>
      <c r="Q16" s="99">
        <f>データ!Q12</f>
        <v>0</v>
      </c>
      <c r="R16" s="99">
        <f>データ!R12</f>
        <v>0</v>
      </c>
      <c r="S16" s="99">
        <f>データ!S12</f>
        <v>0</v>
      </c>
      <c r="T16" s="99">
        <f>データ!T12</f>
        <v>0</v>
      </c>
      <c r="U16" s="98">
        <f>データ!U12</f>
        <v>0</v>
      </c>
      <c r="V16" s="88">
        <f>データ!V12</f>
        <v>0</v>
      </c>
      <c r="W16" s="138">
        <f>データ!W12</f>
        <v>2</v>
      </c>
      <c r="X16" s="88">
        <f>データ!X12</f>
        <v>2</v>
      </c>
      <c r="Y16" s="45">
        <f t="shared" si="2"/>
        <v>6</v>
      </c>
      <c r="Z16" s="59" t="str">
        <f t="shared" si="41"/>
        <v>⑥Ag</v>
      </c>
      <c r="AA16" s="22" t="str">
        <f t="shared" si="42"/>
        <v xml:space="preserve">      98.0  168800.0       0.5  440100.0       0.5      0.33     0.001       0.0</v>
      </c>
      <c r="AB16" s="22" t="str">
        <f t="shared" si="43"/>
        <v xml:space="preserve">      2.00      0.45 2200000.0       0.0    2    0    1    0       0.0    0    0</v>
      </c>
      <c r="AC16" s="22" t="str">
        <f t="shared" si="44"/>
        <v xml:space="preserve">      0.24    0    8     0.010    3.1623    1    0     0.000     0.000    6    0</v>
      </c>
      <c r="AD16" s="22" t="str">
        <f t="shared" si="45"/>
        <v xml:space="preserve">       0.0      43.0       0.0     0.000     0.000     0.000     0.000     0.000</v>
      </c>
      <c r="AE16" s="22" t="str">
        <f t="shared" si="3"/>
        <v xml:space="preserve">    2    2   0.00001                                            0</v>
      </c>
      <c r="AF16" s="21">
        <f t="shared" si="4"/>
        <v>4</v>
      </c>
      <c r="AG16" s="21">
        <f t="shared" si="5"/>
        <v>8</v>
      </c>
      <c r="AH16" s="21">
        <f t="shared" si="6"/>
        <v>3</v>
      </c>
      <c r="AI16" s="21">
        <f t="shared" si="7"/>
        <v>8</v>
      </c>
      <c r="AJ16" s="21">
        <f t="shared" si="8"/>
        <v>3</v>
      </c>
      <c r="AK16" s="21">
        <f t="shared" si="9"/>
        <v>4</v>
      </c>
      <c r="AL16" s="21">
        <f t="shared" si="10"/>
        <v>4</v>
      </c>
      <c r="AM16" s="21">
        <f t="shared" si="11"/>
        <v>4</v>
      </c>
      <c r="AN16" s="21">
        <f t="shared" si="12"/>
        <v>9</v>
      </c>
      <c r="AO16" s="21">
        <f t="shared" si="13"/>
        <v>4</v>
      </c>
      <c r="AP16" s="21">
        <f t="shared" si="14"/>
        <v>3</v>
      </c>
      <c r="AQ16" s="21">
        <f t="shared" si="15"/>
        <v>4</v>
      </c>
      <c r="AR16" s="21">
        <f t="shared" si="16"/>
        <v>3</v>
      </c>
      <c r="AS16" s="117">
        <f t="shared" si="17"/>
        <v>5</v>
      </c>
      <c r="AT16" s="117">
        <f t="shared" si="18"/>
        <v>5</v>
      </c>
      <c r="AU16" s="117">
        <f t="shared" si="19"/>
        <v>5</v>
      </c>
      <c r="AV16" s="117">
        <f t="shared" si="20"/>
        <v>5</v>
      </c>
      <c r="AW16" s="117">
        <f t="shared" si="21"/>
        <v>5</v>
      </c>
      <c r="AX16" s="17">
        <v>1</v>
      </c>
      <c r="AY16" s="47" t="str">
        <f t="shared" si="22"/>
        <v xml:space="preserve">      98.0</v>
      </c>
      <c r="AZ16" s="17" t="str">
        <f t="shared" si="23"/>
        <v xml:space="preserve">  168800.0</v>
      </c>
      <c r="BA16" s="17" t="str">
        <f t="shared" si="24"/>
        <v xml:space="preserve">       0.5</v>
      </c>
      <c r="BB16" s="17" t="str">
        <f t="shared" si="25"/>
        <v xml:space="preserve">  440100.0</v>
      </c>
      <c r="BC16" s="17" t="str">
        <f t="shared" si="26"/>
        <v xml:space="preserve">       0.5</v>
      </c>
      <c r="BD16" s="17" t="str">
        <f t="shared" si="27"/>
        <v xml:space="preserve">      0.33</v>
      </c>
      <c r="BE16" s="17" t="str">
        <f t="shared" si="28"/>
        <v xml:space="preserve">      2.00</v>
      </c>
      <c r="BF16" s="17" t="str">
        <f t="shared" si="29"/>
        <v xml:space="preserve">      0.45</v>
      </c>
      <c r="BG16" s="17" t="str">
        <f t="shared" si="30"/>
        <v xml:space="preserve"> 2200000.0</v>
      </c>
      <c r="BH16" s="17" t="str">
        <f t="shared" si="31"/>
        <v xml:space="preserve">      0.24</v>
      </c>
      <c r="BI16" s="17" t="str">
        <f t="shared" si="32"/>
        <v xml:space="preserve">       0.0</v>
      </c>
      <c r="BJ16" s="17" t="str">
        <f t="shared" si="33"/>
        <v xml:space="preserve">      43.0</v>
      </c>
      <c r="BK16" s="17" t="str">
        <f t="shared" si="34"/>
        <v xml:space="preserve">       0.0</v>
      </c>
      <c r="BL16" s="17" t="str">
        <f t="shared" si="35"/>
        <v xml:space="preserve">     0.000</v>
      </c>
      <c r="BM16" s="17" t="str">
        <f t="shared" si="36"/>
        <v xml:space="preserve">     0.000</v>
      </c>
      <c r="BN16" s="17" t="str">
        <f t="shared" si="37"/>
        <v xml:space="preserve">     0.000</v>
      </c>
      <c r="BO16" s="17" t="str">
        <f t="shared" si="38"/>
        <v xml:space="preserve">     0.000</v>
      </c>
      <c r="BP16" s="17" t="str">
        <f t="shared" si="39"/>
        <v xml:space="preserve">     0.000</v>
      </c>
      <c r="BQ16" s="17" t="str">
        <f t="shared" si="40"/>
        <v xml:space="preserve">    0</v>
      </c>
    </row>
    <row r="17" spans="1:69" ht="15" customHeight="1">
      <c r="A17" s="53">
        <f>データ!B13</f>
        <v>7</v>
      </c>
      <c r="B17" s="57" t="str">
        <f>データ!C13</f>
        <v>基礎捨石</v>
      </c>
      <c r="C17" s="54" t="str">
        <f t="shared" si="1"/>
        <v>石材</v>
      </c>
      <c r="D17" s="97">
        <f>データ!E13</f>
        <v>98</v>
      </c>
      <c r="E17" s="85">
        <f>データ!F13</f>
        <v>180000</v>
      </c>
      <c r="F17" s="84">
        <f>データ!G13</f>
        <v>0.5</v>
      </c>
      <c r="G17" s="79">
        <f>データ!H13</f>
        <v>469400</v>
      </c>
      <c r="H17" s="84">
        <f>データ!I13</f>
        <v>0.5</v>
      </c>
      <c r="I17" s="98">
        <f>データ!J13</f>
        <v>0.33</v>
      </c>
      <c r="J17" s="99">
        <f>データ!D13</f>
        <v>2</v>
      </c>
      <c r="K17" s="99">
        <f>データ!K13</f>
        <v>0.45</v>
      </c>
      <c r="L17" s="100">
        <f>データ!L13</f>
        <v>22000</v>
      </c>
      <c r="M17" s="101">
        <f>データ!M13</f>
        <v>0.24</v>
      </c>
      <c r="N17" s="72">
        <f>データ!N13</f>
        <v>20</v>
      </c>
      <c r="O17" s="71">
        <f>データ!O13</f>
        <v>35</v>
      </c>
      <c r="P17" s="102">
        <f>データ!P13</f>
        <v>0</v>
      </c>
      <c r="Q17" s="99">
        <f>データ!Q13</f>
        <v>0</v>
      </c>
      <c r="R17" s="99">
        <f>データ!R13</f>
        <v>0</v>
      </c>
      <c r="S17" s="99">
        <f>データ!S13</f>
        <v>0</v>
      </c>
      <c r="T17" s="99">
        <f>データ!T13</f>
        <v>0</v>
      </c>
      <c r="U17" s="98">
        <f>データ!U13</f>
        <v>0</v>
      </c>
      <c r="V17" s="88">
        <f>データ!V13</f>
        <v>1</v>
      </c>
      <c r="W17" s="138">
        <f>データ!W13</f>
        <v>2</v>
      </c>
      <c r="X17" s="88">
        <f>データ!X13</f>
        <v>2</v>
      </c>
      <c r="Y17" s="45">
        <f t="shared" si="2"/>
        <v>7</v>
      </c>
      <c r="Z17" s="59" t="str">
        <f t="shared" si="41"/>
        <v>⑦基礎捨石</v>
      </c>
      <c r="AA17" s="22" t="str">
        <f t="shared" si="42"/>
        <v xml:space="preserve">      98.0  180000.0       0.5  469400.0       0.5      0.33     0.001       0.0</v>
      </c>
      <c r="AB17" s="22" t="str">
        <f t="shared" si="43"/>
        <v xml:space="preserve">      2.00      0.45   22000.0       0.0    2    0    1    0       0.0    0    0</v>
      </c>
      <c r="AC17" s="22" t="str">
        <f t="shared" si="44"/>
        <v xml:space="preserve">      0.24    0    8     0.010    3.1623    1    0     0.000     0.000    6    1</v>
      </c>
      <c r="AD17" s="22" t="str">
        <f t="shared" si="45"/>
        <v xml:space="preserve">      20.0      35.0       0.0     0.000     0.000     0.000     0.000     0.000</v>
      </c>
      <c r="AE17" s="22" t="str">
        <f t="shared" si="3"/>
        <v xml:space="preserve">    2    2   0.00001                                            0</v>
      </c>
      <c r="AF17" s="21">
        <f t="shared" si="4"/>
        <v>4</v>
      </c>
      <c r="AG17" s="21">
        <f t="shared" si="5"/>
        <v>8</v>
      </c>
      <c r="AH17" s="21">
        <f t="shared" si="6"/>
        <v>3</v>
      </c>
      <c r="AI17" s="21">
        <f t="shared" si="7"/>
        <v>8</v>
      </c>
      <c r="AJ17" s="21">
        <f t="shared" si="8"/>
        <v>3</v>
      </c>
      <c r="AK17" s="21">
        <f t="shared" si="9"/>
        <v>4</v>
      </c>
      <c r="AL17" s="21">
        <f t="shared" si="10"/>
        <v>4</v>
      </c>
      <c r="AM17" s="21">
        <f t="shared" si="11"/>
        <v>4</v>
      </c>
      <c r="AN17" s="21">
        <f t="shared" si="12"/>
        <v>7</v>
      </c>
      <c r="AO17" s="21">
        <f t="shared" si="13"/>
        <v>4</v>
      </c>
      <c r="AP17" s="21">
        <f t="shared" si="14"/>
        <v>4</v>
      </c>
      <c r="AQ17" s="21">
        <f t="shared" si="15"/>
        <v>4</v>
      </c>
      <c r="AR17" s="21">
        <f t="shared" si="16"/>
        <v>3</v>
      </c>
      <c r="AS17" s="117">
        <f t="shared" si="17"/>
        <v>5</v>
      </c>
      <c r="AT17" s="117">
        <f t="shared" si="18"/>
        <v>5</v>
      </c>
      <c r="AU17" s="117">
        <f t="shared" si="19"/>
        <v>5</v>
      </c>
      <c r="AV17" s="117">
        <f t="shared" si="20"/>
        <v>5</v>
      </c>
      <c r="AW17" s="117">
        <f t="shared" si="21"/>
        <v>5</v>
      </c>
      <c r="AX17" s="17">
        <v>1</v>
      </c>
      <c r="AY17" s="47" t="str">
        <f t="shared" si="22"/>
        <v xml:space="preserve">      98.0</v>
      </c>
      <c r="AZ17" s="17" t="str">
        <f t="shared" si="23"/>
        <v xml:space="preserve">  180000.0</v>
      </c>
      <c r="BA17" s="17" t="str">
        <f t="shared" si="24"/>
        <v xml:space="preserve">       0.5</v>
      </c>
      <c r="BB17" s="17" t="str">
        <f t="shared" si="25"/>
        <v xml:space="preserve">  469400.0</v>
      </c>
      <c r="BC17" s="17" t="str">
        <f t="shared" si="26"/>
        <v xml:space="preserve">       0.5</v>
      </c>
      <c r="BD17" s="17" t="str">
        <f t="shared" si="27"/>
        <v xml:space="preserve">      0.33</v>
      </c>
      <c r="BE17" s="17" t="str">
        <f t="shared" si="28"/>
        <v xml:space="preserve">      2.00</v>
      </c>
      <c r="BF17" s="17" t="str">
        <f t="shared" si="29"/>
        <v xml:space="preserve">      0.45</v>
      </c>
      <c r="BG17" s="17" t="str">
        <f t="shared" si="30"/>
        <v xml:space="preserve">   22000.0</v>
      </c>
      <c r="BH17" s="17" t="str">
        <f t="shared" si="31"/>
        <v xml:space="preserve">      0.24</v>
      </c>
      <c r="BI17" s="17" t="str">
        <f t="shared" si="32"/>
        <v xml:space="preserve">      20.0</v>
      </c>
      <c r="BJ17" s="17" t="str">
        <f t="shared" si="33"/>
        <v xml:space="preserve">      35.0</v>
      </c>
      <c r="BK17" s="17" t="str">
        <f t="shared" si="34"/>
        <v xml:space="preserve">       0.0</v>
      </c>
      <c r="BL17" s="17" t="str">
        <f t="shared" si="35"/>
        <v xml:space="preserve">     0.000</v>
      </c>
      <c r="BM17" s="17" t="str">
        <f t="shared" si="36"/>
        <v xml:space="preserve">     0.000</v>
      </c>
      <c r="BN17" s="17" t="str">
        <f t="shared" si="37"/>
        <v xml:space="preserve">     0.000</v>
      </c>
      <c r="BO17" s="17" t="str">
        <f t="shared" si="38"/>
        <v xml:space="preserve">     0.000</v>
      </c>
      <c r="BP17" s="17" t="str">
        <f t="shared" si="39"/>
        <v xml:space="preserve">     0.000</v>
      </c>
      <c r="BQ17" s="17" t="str">
        <f t="shared" si="40"/>
        <v xml:space="preserve">    1</v>
      </c>
    </row>
    <row r="18" spans="1:69" ht="15" customHeight="1">
      <c r="A18" s="53">
        <f>データ!B14</f>
        <v>0</v>
      </c>
      <c r="B18" s="57">
        <f>データ!C14</f>
        <v>0</v>
      </c>
      <c r="C18" s="54" t="str">
        <f t="shared" si="1"/>
        <v>粘性土</v>
      </c>
      <c r="D18" s="97">
        <f>データ!E14</f>
        <v>0</v>
      </c>
      <c r="E18" s="85">
        <f>データ!F14</f>
        <v>0</v>
      </c>
      <c r="F18" s="84">
        <f>データ!G14</f>
        <v>0</v>
      </c>
      <c r="G18" s="79">
        <f>データ!H14</f>
        <v>0</v>
      </c>
      <c r="H18" s="84">
        <f>データ!I14</f>
        <v>0</v>
      </c>
      <c r="I18" s="98">
        <f>データ!J14</f>
        <v>0</v>
      </c>
      <c r="J18" s="99">
        <f>データ!D14</f>
        <v>0</v>
      </c>
      <c r="K18" s="99">
        <f>データ!K14</f>
        <v>0</v>
      </c>
      <c r="L18" s="100">
        <f>データ!L14</f>
        <v>0</v>
      </c>
      <c r="M18" s="101">
        <f>データ!M14</f>
        <v>0</v>
      </c>
      <c r="N18" s="71">
        <f>データ!N14</f>
        <v>0</v>
      </c>
      <c r="O18" s="71">
        <f>データ!O14</f>
        <v>0</v>
      </c>
      <c r="P18" s="102">
        <f>データ!P14</f>
        <v>0</v>
      </c>
      <c r="Q18" s="99">
        <f>データ!Q14</f>
        <v>0</v>
      </c>
      <c r="R18" s="99">
        <f>データ!R14</f>
        <v>0</v>
      </c>
      <c r="S18" s="99">
        <f>データ!S14</f>
        <v>0</v>
      </c>
      <c r="T18" s="99">
        <f>データ!T14</f>
        <v>0</v>
      </c>
      <c r="U18" s="98">
        <f>データ!U14</f>
        <v>0</v>
      </c>
      <c r="V18" s="88">
        <f>データ!V14</f>
        <v>0</v>
      </c>
      <c r="W18" s="138">
        <f>データ!W14</f>
        <v>0</v>
      </c>
      <c r="X18" s="88">
        <f>データ!X14</f>
        <v>0</v>
      </c>
      <c r="Y18" s="45">
        <f t="shared" si="2"/>
        <v>0</v>
      </c>
      <c r="Z18" s="59" t="e">
        <f t="shared" si="41"/>
        <v>#N/A</v>
      </c>
      <c r="AA18" s="22" t="e">
        <f t="shared" si="42"/>
        <v>#NUM!</v>
      </c>
      <c r="AB18" s="22" t="e">
        <f t="shared" si="43"/>
        <v>#NUM!</v>
      </c>
      <c r="AC18" s="22" t="e">
        <f t="shared" si="44"/>
        <v>#NUM!</v>
      </c>
      <c r="AD18" s="22" t="str">
        <f t="shared" si="45"/>
        <v xml:space="preserve">       0.0       0.0       0.0     0.000     0.000     0.000     0.000     0.000</v>
      </c>
      <c r="AE18" s="22" t="str">
        <f t="shared" si="3"/>
        <v xml:space="preserve">    0    0   0.00001                                            0</v>
      </c>
      <c r="AF18" s="21" t="e">
        <f t="shared" si="4"/>
        <v>#NUM!</v>
      </c>
      <c r="AG18" s="21">
        <f t="shared" si="5"/>
        <v>3</v>
      </c>
      <c r="AH18" s="21">
        <f t="shared" si="6"/>
        <v>3</v>
      </c>
      <c r="AI18" s="21">
        <f t="shared" si="7"/>
        <v>3</v>
      </c>
      <c r="AJ18" s="21">
        <f t="shared" si="8"/>
        <v>3</v>
      </c>
      <c r="AK18" s="21" t="e">
        <f t="shared" si="9"/>
        <v>#NUM!</v>
      </c>
      <c r="AL18" s="21" t="e">
        <f t="shared" si="10"/>
        <v>#NUM!</v>
      </c>
      <c r="AM18" s="21" t="e">
        <f t="shared" si="11"/>
        <v>#NUM!</v>
      </c>
      <c r="AN18" s="21" t="e">
        <f t="shared" si="12"/>
        <v>#NUM!</v>
      </c>
      <c r="AO18" s="21" t="e">
        <f t="shared" si="13"/>
        <v>#NUM!</v>
      </c>
      <c r="AP18" s="21">
        <f t="shared" si="14"/>
        <v>3</v>
      </c>
      <c r="AQ18" s="21">
        <f t="shared" si="15"/>
        <v>3</v>
      </c>
      <c r="AR18" s="21">
        <f t="shared" si="16"/>
        <v>3</v>
      </c>
      <c r="AS18" s="117">
        <f t="shared" si="17"/>
        <v>5</v>
      </c>
      <c r="AT18" s="117">
        <f t="shared" si="18"/>
        <v>5</v>
      </c>
      <c r="AU18" s="117">
        <f t="shared" si="19"/>
        <v>5</v>
      </c>
      <c r="AV18" s="117">
        <f t="shared" si="20"/>
        <v>5</v>
      </c>
      <c r="AW18" s="117">
        <f t="shared" si="21"/>
        <v>5</v>
      </c>
      <c r="AX18" s="17">
        <v>1</v>
      </c>
      <c r="AY18" s="47" t="e">
        <f t="shared" si="22"/>
        <v>#NUM!</v>
      </c>
      <c r="AZ18" s="17" t="str">
        <f t="shared" si="23"/>
        <v xml:space="preserve">       0.0</v>
      </c>
      <c r="BA18" s="17" t="str">
        <f t="shared" si="24"/>
        <v xml:space="preserve">       0.0</v>
      </c>
      <c r="BB18" s="17" t="str">
        <f t="shared" si="25"/>
        <v xml:space="preserve">       0.0</v>
      </c>
      <c r="BC18" s="17" t="str">
        <f t="shared" si="26"/>
        <v xml:space="preserve">       0.0</v>
      </c>
      <c r="BD18" s="17" t="e">
        <f t="shared" si="27"/>
        <v>#NUM!</v>
      </c>
      <c r="BE18" s="17" t="e">
        <f t="shared" si="28"/>
        <v>#NUM!</v>
      </c>
      <c r="BF18" s="17" t="e">
        <f t="shared" si="29"/>
        <v>#NUM!</v>
      </c>
      <c r="BG18" s="17" t="e">
        <f t="shared" si="30"/>
        <v>#NUM!</v>
      </c>
      <c r="BH18" s="17" t="e">
        <f t="shared" si="31"/>
        <v>#NUM!</v>
      </c>
      <c r="BI18" s="17" t="str">
        <f t="shared" si="32"/>
        <v xml:space="preserve">       0.0</v>
      </c>
      <c r="BJ18" s="17" t="str">
        <f t="shared" si="33"/>
        <v xml:space="preserve">       0.0</v>
      </c>
      <c r="BK18" s="17" t="str">
        <f t="shared" si="34"/>
        <v xml:space="preserve">       0.0</v>
      </c>
      <c r="BL18" s="17" t="str">
        <f t="shared" si="35"/>
        <v xml:space="preserve">     0.000</v>
      </c>
      <c r="BM18" s="17" t="str">
        <f t="shared" si="36"/>
        <v xml:space="preserve">     0.000</v>
      </c>
      <c r="BN18" s="17" t="str">
        <f t="shared" si="37"/>
        <v xml:space="preserve">     0.000</v>
      </c>
      <c r="BO18" s="17" t="str">
        <f t="shared" si="38"/>
        <v xml:space="preserve">     0.000</v>
      </c>
      <c r="BP18" s="17" t="str">
        <f t="shared" si="39"/>
        <v xml:space="preserve">     0.000</v>
      </c>
      <c r="BQ18" s="17" t="str">
        <f t="shared" si="40"/>
        <v xml:space="preserve">    0</v>
      </c>
    </row>
    <row r="19" spans="1:69" ht="15" customHeight="1">
      <c r="A19" s="53">
        <f>データ!B15</f>
        <v>0</v>
      </c>
      <c r="B19" s="57">
        <f>データ!C15</f>
        <v>0</v>
      </c>
      <c r="C19" s="54" t="str">
        <f t="shared" si="1"/>
        <v>粘性土</v>
      </c>
      <c r="D19" s="97">
        <f>データ!E15</f>
        <v>0</v>
      </c>
      <c r="E19" s="85">
        <f>データ!F15</f>
        <v>0</v>
      </c>
      <c r="F19" s="84">
        <f>データ!G15</f>
        <v>0</v>
      </c>
      <c r="G19" s="79">
        <f>データ!H15</f>
        <v>0</v>
      </c>
      <c r="H19" s="84">
        <f>データ!I15</f>
        <v>0</v>
      </c>
      <c r="I19" s="98">
        <f>データ!J15</f>
        <v>0</v>
      </c>
      <c r="J19" s="99">
        <f>データ!D15</f>
        <v>0</v>
      </c>
      <c r="K19" s="99">
        <f>データ!K15</f>
        <v>0</v>
      </c>
      <c r="L19" s="100">
        <f>データ!L15</f>
        <v>0</v>
      </c>
      <c r="M19" s="101">
        <f>データ!M15</f>
        <v>0</v>
      </c>
      <c r="N19" s="71">
        <f>データ!N15</f>
        <v>0</v>
      </c>
      <c r="O19" s="71">
        <f>データ!O15</f>
        <v>0</v>
      </c>
      <c r="P19" s="102">
        <f>データ!P15</f>
        <v>0</v>
      </c>
      <c r="Q19" s="99">
        <f>データ!Q15</f>
        <v>0</v>
      </c>
      <c r="R19" s="99">
        <f>データ!R15</f>
        <v>0</v>
      </c>
      <c r="S19" s="99">
        <f>データ!S15</f>
        <v>0</v>
      </c>
      <c r="T19" s="99">
        <f>データ!T15</f>
        <v>0</v>
      </c>
      <c r="U19" s="98">
        <f>データ!U15</f>
        <v>0</v>
      </c>
      <c r="V19" s="88">
        <f>データ!V15</f>
        <v>0</v>
      </c>
      <c r="W19" s="138">
        <f>データ!W15</f>
        <v>0</v>
      </c>
      <c r="X19" s="88">
        <f>データ!X15</f>
        <v>0</v>
      </c>
      <c r="Y19" s="45">
        <f t="shared" si="2"/>
        <v>0</v>
      </c>
      <c r="Z19" s="59" t="e">
        <f t="shared" si="41"/>
        <v>#N/A</v>
      </c>
      <c r="AA19" s="22" t="e">
        <f t="shared" si="42"/>
        <v>#NUM!</v>
      </c>
      <c r="AB19" s="22" t="e">
        <f t="shared" si="43"/>
        <v>#NUM!</v>
      </c>
      <c r="AC19" s="22" t="e">
        <f t="shared" si="44"/>
        <v>#NUM!</v>
      </c>
      <c r="AD19" s="22" t="str">
        <f t="shared" si="45"/>
        <v xml:space="preserve">       0.0       0.0       0.0     0.000     0.000     0.000     0.000     0.000</v>
      </c>
      <c r="AE19" s="22" t="str">
        <f t="shared" si="3"/>
        <v xml:space="preserve">    0    0   0.00001                                            0</v>
      </c>
      <c r="AF19" s="21" t="e">
        <f t="shared" si="4"/>
        <v>#NUM!</v>
      </c>
      <c r="AG19" s="21">
        <f t="shared" si="5"/>
        <v>3</v>
      </c>
      <c r="AH19" s="21">
        <f t="shared" si="6"/>
        <v>3</v>
      </c>
      <c r="AI19" s="21">
        <f t="shared" si="7"/>
        <v>3</v>
      </c>
      <c r="AJ19" s="21">
        <f t="shared" si="8"/>
        <v>3</v>
      </c>
      <c r="AK19" s="21" t="e">
        <f t="shared" si="9"/>
        <v>#NUM!</v>
      </c>
      <c r="AL19" s="21" t="e">
        <f t="shared" si="10"/>
        <v>#NUM!</v>
      </c>
      <c r="AM19" s="21" t="e">
        <f t="shared" si="11"/>
        <v>#NUM!</v>
      </c>
      <c r="AN19" s="21" t="e">
        <f t="shared" si="12"/>
        <v>#NUM!</v>
      </c>
      <c r="AO19" s="21" t="e">
        <f t="shared" si="13"/>
        <v>#NUM!</v>
      </c>
      <c r="AP19" s="21">
        <f t="shared" si="14"/>
        <v>3</v>
      </c>
      <c r="AQ19" s="21">
        <f t="shared" si="15"/>
        <v>3</v>
      </c>
      <c r="AR19" s="21">
        <f t="shared" si="16"/>
        <v>3</v>
      </c>
      <c r="AS19" s="117">
        <f t="shared" si="17"/>
        <v>5</v>
      </c>
      <c r="AT19" s="117">
        <f t="shared" si="18"/>
        <v>5</v>
      </c>
      <c r="AU19" s="117">
        <f t="shared" si="19"/>
        <v>5</v>
      </c>
      <c r="AV19" s="117">
        <f t="shared" si="20"/>
        <v>5</v>
      </c>
      <c r="AW19" s="117">
        <f t="shared" si="21"/>
        <v>5</v>
      </c>
      <c r="AX19" s="17">
        <v>1</v>
      </c>
      <c r="AY19" s="47" t="e">
        <f t="shared" si="22"/>
        <v>#NUM!</v>
      </c>
      <c r="AZ19" s="17" t="str">
        <f t="shared" si="23"/>
        <v xml:space="preserve">       0.0</v>
      </c>
      <c r="BA19" s="17" t="str">
        <f t="shared" si="24"/>
        <v xml:space="preserve">       0.0</v>
      </c>
      <c r="BB19" s="17" t="str">
        <f t="shared" si="25"/>
        <v xml:space="preserve">       0.0</v>
      </c>
      <c r="BC19" s="17" t="str">
        <f t="shared" si="26"/>
        <v xml:space="preserve">       0.0</v>
      </c>
      <c r="BD19" s="17" t="e">
        <f t="shared" si="27"/>
        <v>#NUM!</v>
      </c>
      <c r="BE19" s="17" t="e">
        <f t="shared" si="28"/>
        <v>#NUM!</v>
      </c>
      <c r="BF19" s="17" t="e">
        <f t="shared" si="29"/>
        <v>#NUM!</v>
      </c>
      <c r="BG19" s="17" t="e">
        <f t="shared" si="30"/>
        <v>#NUM!</v>
      </c>
      <c r="BH19" s="17" t="e">
        <f t="shared" si="31"/>
        <v>#NUM!</v>
      </c>
      <c r="BI19" s="17" t="str">
        <f t="shared" si="32"/>
        <v xml:space="preserve">       0.0</v>
      </c>
      <c r="BJ19" s="17" t="str">
        <f t="shared" si="33"/>
        <v xml:space="preserve">       0.0</v>
      </c>
      <c r="BK19" s="17" t="str">
        <f t="shared" si="34"/>
        <v xml:space="preserve">       0.0</v>
      </c>
      <c r="BL19" s="17" t="str">
        <f t="shared" si="35"/>
        <v xml:space="preserve">     0.000</v>
      </c>
      <c r="BM19" s="17" t="str">
        <f t="shared" si="36"/>
        <v xml:space="preserve">     0.000</v>
      </c>
      <c r="BN19" s="17" t="str">
        <f t="shared" si="37"/>
        <v xml:space="preserve">     0.000</v>
      </c>
      <c r="BO19" s="17" t="str">
        <f t="shared" si="38"/>
        <v xml:space="preserve">     0.000</v>
      </c>
      <c r="BP19" s="17" t="str">
        <f t="shared" si="39"/>
        <v xml:space="preserve">     0.000</v>
      </c>
      <c r="BQ19" s="17" t="str">
        <f t="shared" si="40"/>
        <v xml:space="preserve">    0</v>
      </c>
    </row>
    <row r="20" spans="1:69" ht="15" customHeight="1">
      <c r="A20" s="53">
        <f>データ!B16</f>
        <v>0</v>
      </c>
      <c r="B20" s="57">
        <f>データ!C16</f>
        <v>0</v>
      </c>
      <c r="C20" s="54" t="str">
        <f t="shared" si="1"/>
        <v>粘性土</v>
      </c>
      <c r="D20" s="97">
        <f>データ!E16</f>
        <v>0</v>
      </c>
      <c r="E20" s="85">
        <f>データ!F16</f>
        <v>0</v>
      </c>
      <c r="F20" s="84">
        <f>データ!G16</f>
        <v>0</v>
      </c>
      <c r="G20" s="79">
        <f>データ!H16</f>
        <v>0</v>
      </c>
      <c r="H20" s="84">
        <f>データ!I16</f>
        <v>0</v>
      </c>
      <c r="I20" s="98">
        <f>データ!J16</f>
        <v>0</v>
      </c>
      <c r="J20" s="99">
        <f>データ!D16</f>
        <v>0</v>
      </c>
      <c r="K20" s="99">
        <f>データ!K16</f>
        <v>0</v>
      </c>
      <c r="L20" s="100">
        <f>データ!L16</f>
        <v>0</v>
      </c>
      <c r="M20" s="101">
        <f>データ!M16</f>
        <v>0</v>
      </c>
      <c r="N20" s="71">
        <f>データ!N16</f>
        <v>0</v>
      </c>
      <c r="O20" s="71">
        <f>データ!O16</f>
        <v>0</v>
      </c>
      <c r="P20" s="102">
        <f>データ!P16</f>
        <v>0</v>
      </c>
      <c r="Q20" s="99">
        <f>データ!Q16</f>
        <v>0</v>
      </c>
      <c r="R20" s="99">
        <f>データ!R16</f>
        <v>0</v>
      </c>
      <c r="S20" s="99">
        <f>データ!S16</f>
        <v>0</v>
      </c>
      <c r="T20" s="99">
        <f>データ!T16</f>
        <v>0</v>
      </c>
      <c r="U20" s="98">
        <f>データ!U16</f>
        <v>0</v>
      </c>
      <c r="V20" s="88">
        <f>データ!V16</f>
        <v>0</v>
      </c>
      <c r="W20" s="138">
        <f>データ!W16</f>
        <v>0</v>
      </c>
      <c r="X20" s="88">
        <f>データ!X16</f>
        <v>0</v>
      </c>
      <c r="Y20" s="45">
        <f t="shared" si="2"/>
        <v>0</v>
      </c>
      <c r="Z20" s="59" t="e">
        <f t="shared" si="41"/>
        <v>#N/A</v>
      </c>
      <c r="AA20" s="22" t="e">
        <f t="shared" si="42"/>
        <v>#NUM!</v>
      </c>
      <c r="AB20" s="22" t="e">
        <f t="shared" si="43"/>
        <v>#NUM!</v>
      </c>
      <c r="AC20" s="22" t="e">
        <f t="shared" si="44"/>
        <v>#NUM!</v>
      </c>
      <c r="AD20" s="22" t="str">
        <f t="shared" si="45"/>
        <v xml:space="preserve">       0.0       0.0       0.0     0.000     0.000     0.000     0.000     0.000</v>
      </c>
      <c r="AE20" s="22" t="str">
        <f t="shared" si="3"/>
        <v xml:space="preserve">    0    0   0.00001                                            0</v>
      </c>
      <c r="AF20" s="21" t="e">
        <f t="shared" si="4"/>
        <v>#NUM!</v>
      </c>
      <c r="AG20" s="21">
        <f t="shared" si="5"/>
        <v>3</v>
      </c>
      <c r="AH20" s="21">
        <f t="shared" si="6"/>
        <v>3</v>
      </c>
      <c r="AI20" s="21">
        <f t="shared" si="7"/>
        <v>3</v>
      </c>
      <c r="AJ20" s="21">
        <f t="shared" si="8"/>
        <v>3</v>
      </c>
      <c r="AK20" s="21" t="e">
        <f t="shared" si="9"/>
        <v>#NUM!</v>
      </c>
      <c r="AL20" s="21" t="e">
        <f t="shared" si="10"/>
        <v>#NUM!</v>
      </c>
      <c r="AM20" s="21" t="e">
        <f t="shared" si="11"/>
        <v>#NUM!</v>
      </c>
      <c r="AN20" s="21" t="e">
        <f t="shared" si="12"/>
        <v>#NUM!</v>
      </c>
      <c r="AO20" s="21" t="e">
        <f t="shared" si="13"/>
        <v>#NUM!</v>
      </c>
      <c r="AP20" s="21">
        <f t="shared" si="14"/>
        <v>3</v>
      </c>
      <c r="AQ20" s="21">
        <f t="shared" si="15"/>
        <v>3</v>
      </c>
      <c r="AR20" s="21">
        <f t="shared" si="16"/>
        <v>3</v>
      </c>
      <c r="AS20" s="117">
        <f t="shared" si="17"/>
        <v>5</v>
      </c>
      <c r="AT20" s="117">
        <f t="shared" si="18"/>
        <v>5</v>
      </c>
      <c r="AU20" s="117">
        <f t="shared" si="19"/>
        <v>5</v>
      </c>
      <c r="AV20" s="117">
        <f t="shared" si="20"/>
        <v>5</v>
      </c>
      <c r="AW20" s="117">
        <f t="shared" si="21"/>
        <v>5</v>
      </c>
      <c r="AX20" s="17">
        <v>1</v>
      </c>
      <c r="AY20" s="47" t="e">
        <f t="shared" si="22"/>
        <v>#NUM!</v>
      </c>
      <c r="AZ20" s="17" t="str">
        <f t="shared" si="23"/>
        <v xml:space="preserve">       0.0</v>
      </c>
      <c r="BA20" s="17" t="str">
        <f t="shared" si="24"/>
        <v xml:space="preserve">       0.0</v>
      </c>
      <c r="BB20" s="17" t="str">
        <f t="shared" si="25"/>
        <v xml:space="preserve">       0.0</v>
      </c>
      <c r="BC20" s="17" t="str">
        <f t="shared" si="26"/>
        <v xml:space="preserve">       0.0</v>
      </c>
      <c r="BD20" s="17" t="e">
        <f t="shared" si="27"/>
        <v>#NUM!</v>
      </c>
      <c r="BE20" s="17" t="e">
        <f t="shared" si="28"/>
        <v>#NUM!</v>
      </c>
      <c r="BF20" s="17" t="e">
        <f t="shared" si="29"/>
        <v>#NUM!</v>
      </c>
      <c r="BG20" s="17" t="e">
        <f t="shared" si="30"/>
        <v>#NUM!</v>
      </c>
      <c r="BH20" s="17" t="e">
        <f t="shared" si="31"/>
        <v>#NUM!</v>
      </c>
      <c r="BI20" s="17" t="str">
        <f t="shared" si="32"/>
        <v xml:space="preserve">       0.0</v>
      </c>
      <c r="BJ20" s="17" t="str">
        <f t="shared" si="33"/>
        <v xml:space="preserve">       0.0</v>
      </c>
      <c r="BK20" s="17" t="str">
        <f t="shared" si="34"/>
        <v xml:space="preserve">       0.0</v>
      </c>
      <c r="BL20" s="17" t="str">
        <f t="shared" si="35"/>
        <v xml:space="preserve">     0.000</v>
      </c>
      <c r="BM20" s="17" t="str">
        <f t="shared" si="36"/>
        <v xml:space="preserve">     0.000</v>
      </c>
      <c r="BN20" s="17" t="str">
        <f t="shared" si="37"/>
        <v xml:space="preserve">     0.000</v>
      </c>
      <c r="BO20" s="17" t="str">
        <f t="shared" si="38"/>
        <v xml:space="preserve">     0.000</v>
      </c>
      <c r="BP20" s="17" t="str">
        <f t="shared" si="39"/>
        <v xml:space="preserve">     0.000</v>
      </c>
      <c r="BQ20" s="17" t="str">
        <f t="shared" si="40"/>
        <v xml:space="preserve">    0</v>
      </c>
    </row>
    <row r="21" spans="1:69" ht="15" customHeight="1">
      <c r="A21" s="53">
        <f>データ!B17</f>
        <v>0</v>
      </c>
      <c r="B21" s="57">
        <f>データ!C17</f>
        <v>0</v>
      </c>
      <c r="C21" s="54" t="str">
        <f t="shared" si="1"/>
        <v>粘性土</v>
      </c>
      <c r="D21" s="97">
        <f>データ!E17</f>
        <v>0</v>
      </c>
      <c r="E21" s="85">
        <f>データ!F17</f>
        <v>0</v>
      </c>
      <c r="F21" s="84">
        <f>データ!G17</f>
        <v>0</v>
      </c>
      <c r="G21" s="79">
        <f>データ!H17</f>
        <v>0</v>
      </c>
      <c r="H21" s="84">
        <f>データ!I17</f>
        <v>0</v>
      </c>
      <c r="I21" s="98">
        <f>データ!J17</f>
        <v>0</v>
      </c>
      <c r="J21" s="99">
        <f>データ!D17</f>
        <v>0</v>
      </c>
      <c r="K21" s="99">
        <f>データ!K17</f>
        <v>0</v>
      </c>
      <c r="L21" s="100">
        <f>データ!L17</f>
        <v>0</v>
      </c>
      <c r="M21" s="101">
        <f>データ!M17</f>
        <v>0</v>
      </c>
      <c r="N21" s="71">
        <f>データ!N17</f>
        <v>0</v>
      </c>
      <c r="O21" s="71">
        <f>データ!O17</f>
        <v>0</v>
      </c>
      <c r="P21" s="102">
        <f>データ!P17</f>
        <v>0</v>
      </c>
      <c r="Q21" s="99">
        <f>データ!Q17</f>
        <v>0</v>
      </c>
      <c r="R21" s="99">
        <f>データ!R17</f>
        <v>0</v>
      </c>
      <c r="S21" s="99">
        <f>データ!S17</f>
        <v>0</v>
      </c>
      <c r="T21" s="99">
        <f>データ!T17</f>
        <v>0</v>
      </c>
      <c r="U21" s="98">
        <f>データ!U17</f>
        <v>0</v>
      </c>
      <c r="V21" s="88">
        <f>データ!V17</f>
        <v>0</v>
      </c>
      <c r="W21" s="138">
        <f>データ!W17</f>
        <v>0</v>
      </c>
      <c r="X21" s="88">
        <f>データ!X17</f>
        <v>0</v>
      </c>
      <c r="Y21" s="45">
        <f t="shared" si="2"/>
        <v>0</v>
      </c>
      <c r="Z21" s="59" t="e">
        <f t="shared" si="41"/>
        <v>#N/A</v>
      </c>
      <c r="AA21" s="22" t="e">
        <f t="shared" si="42"/>
        <v>#NUM!</v>
      </c>
      <c r="AB21" s="22" t="e">
        <f t="shared" si="43"/>
        <v>#NUM!</v>
      </c>
      <c r="AC21" s="22" t="e">
        <f t="shared" si="44"/>
        <v>#NUM!</v>
      </c>
      <c r="AD21" s="22" t="str">
        <f t="shared" si="45"/>
        <v xml:space="preserve">       0.0       0.0       0.0     0.000     0.000     0.000     0.000     0.000</v>
      </c>
      <c r="AE21" s="22" t="str">
        <f t="shared" si="3"/>
        <v xml:space="preserve">    0    0   0.00001                                            0</v>
      </c>
      <c r="AF21" s="21" t="e">
        <f t="shared" si="4"/>
        <v>#NUM!</v>
      </c>
      <c r="AG21" s="21">
        <f t="shared" si="5"/>
        <v>3</v>
      </c>
      <c r="AH21" s="21">
        <f t="shared" si="6"/>
        <v>3</v>
      </c>
      <c r="AI21" s="21">
        <f t="shared" si="7"/>
        <v>3</v>
      </c>
      <c r="AJ21" s="21">
        <f t="shared" si="8"/>
        <v>3</v>
      </c>
      <c r="AK21" s="21" t="e">
        <f t="shared" si="9"/>
        <v>#NUM!</v>
      </c>
      <c r="AL21" s="21" t="e">
        <f t="shared" si="10"/>
        <v>#NUM!</v>
      </c>
      <c r="AM21" s="21" t="e">
        <f t="shared" si="11"/>
        <v>#NUM!</v>
      </c>
      <c r="AN21" s="21" t="e">
        <f t="shared" si="12"/>
        <v>#NUM!</v>
      </c>
      <c r="AO21" s="21" t="e">
        <f t="shared" si="13"/>
        <v>#NUM!</v>
      </c>
      <c r="AP21" s="21">
        <f t="shared" si="14"/>
        <v>3</v>
      </c>
      <c r="AQ21" s="21">
        <f t="shared" si="15"/>
        <v>3</v>
      </c>
      <c r="AR21" s="21">
        <f t="shared" si="16"/>
        <v>3</v>
      </c>
      <c r="AS21" s="117">
        <f t="shared" si="17"/>
        <v>5</v>
      </c>
      <c r="AT21" s="117">
        <f t="shared" si="18"/>
        <v>5</v>
      </c>
      <c r="AU21" s="117">
        <f t="shared" si="19"/>
        <v>5</v>
      </c>
      <c r="AV21" s="117">
        <f t="shared" si="20"/>
        <v>5</v>
      </c>
      <c r="AW21" s="117">
        <f t="shared" si="21"/>
        <v>5</v>
      </c>
      <c r="AX21" s="17">
        <v>1</v>
      </c>
      <c r="AY21" s="47" t="e">
        <f t="shared" si="22"/>
        <v>#NUM!</v>
      </c>
      <c r="AZ21" s="17" t="str">
        <f t="shared" si="23"/>
        <v xml:space="preserve">       0.0</v>
      </c>
      <c r="BA21" s="17" t="str">
        <f t="shared" si="24"/>
        <v xml:space="preserve">       0.0</v>
      </c>
      <c r="BB21" s="17" t="str">
        <f t="shared" si="25"/>
        <v xml:space="preserve">       0.0</v>
      </c>
      <c r="BC21" s="17" t="str">
        <f t="shared" si="26"/>
        <v xml:space="preserve">       0.0</v>
      </c>
      <c r="BD21" s="17" t="e">
        <f t="shared" si="27"/>
        <v>#NUM!</v>
      </c>
      <c r="BE21" s="17" t="e">
        <f t="shared" si="28"/>
        <v>#NUM!</v>
      </c>
      <c r="BF21" s="17" t="e">
        <f t="shared" si="29"/>
        <v>#NUM!</v>
      </c>
      <c r="BG21" s="17" t="e">
        <f t="shared" si="30"/>
        <v>#NUM!</v>
      </c>
      <c r="BH21" s="17" t="e">
        <f t="shared" si="31"/>
        <v>#NUM!</v>
      </c>
      <c r="BI21" s="17" t="str">
        <f t="shared" si="32"/>
        <v xml:space="preserve">       0.0</v>
      </c>
      <c r="BJ21" s="17" t="str">
        <f t="shared" si="33"/>
        <v xml:space="preserve">       0.0</v>
      </c>
      <c r="BK21" s="17" t="str">
        <f t="shared" si="34"/>
        <v xml:space="preserve">       0.0</v>
      </c>
      <c r="BL21" s="17" t="str">
        <f t="shared" si="35"/>
        <v xml:space="preserve">     0.000</v>
      </c>
      <c r="BM21" s="17" t="str">
        <f t="shared" si="36"/>
        <v xml:space="preserve">     0.000</v>
      </c>
      <c r="BN21" s="17" t="str">
        <f t="shared" si="37"/>
        <v xml:space="preserve">     0.000</v>
      </c>
      <c r="BO21" s="17" t="str">
        <f t="shared" si="38"/>
        <v xml:space="preserve">     0.000</v>
      </c>
      <c r="BP21" s="17" t="str">
        <f t="shared" si="39"/>
        <v xml:space="preserve">     0.000</v>
      </c>
      <c r="BQ21" s="17" t="str">
        <f t="shared" si="40"/>
        <v xml:space="preserve">    0</v>
      </c>
    </row>
    <row r="22" spans="1:69" ht="15" customHeight="1">
      <c r="A22" s="53">
        <f>データ!B18</f>
        <v>0</v>
      </c>
      <c r="B22" s="57">
        <f>データ!C18</f>
        <v>0</v>
      </c>
      <c r="C22" s="54" t="str">
        <f t="shared" si="1"/>
        <v>粘性土</v>
      </c>
      <c r="D22" s="97">
        <f>データ!E18</f>
        <v>0</v>
      </c>
      <c r="E22" s="85">
        <f>データ!F18</f>
        <v>0</v>
      </c>
      <c r="F22" s="84">
        <f>データ!G18</f>
        <v>0</v>
      </c>
      <c r="G22" s="79">
        <f>データ!H18</f>
        <v>0</v>
      </c>
      <c r="H22" s="84">
        <f>データ!I18</f>
        <v>0</v>
      </c>
      <c r="I22" s="98">
        <f>データ!J18</f>
        <v>0</v>
      </c>
      <c r="J22" s="99">
        <f>データ!D18</f>
        <v>0</v>
      </c>
      <c r="K22" s="99">
        <f>データ!K18</f>
        <v>0</v>
      </c>
      <c r="L22" s="100">
        <f>データ!L18</f>
        <v>0</v>
      </c>
      <c r="M22" s="101">
        <f>データ!M18</f>
        <v>0</v>
      </c>
      <c r="N22" s="71">
        <f>データ!N18</f>
        <v>0</v>
      </c>
      <c r="O22" s="71">
        <f>データ!O18</f>
        <v>0</v>
      </c>
      <c r="P22" s="102">
        <f>データ!P18</f>
        <v>0</v>
      </c>
      <c r="Q22" s="99">
        <f>データ!Q18</f>
        <v>0</v>
      </c>
      <c r="R22" s="99">
        <f>データ!R18</f>
        <v>0</v>
      </c>
      <c r="S22" s="99">
        <f>データ!S18</f>
        <v>0</v>
      </c>
      <c r="T22" s="99">
        <f>データ!T18</f>
        <v>0</v>
      </c>
      <c r="U22" s="98">
        <f>データ!U18</f>
        <v>0</v>
      </c>
      <c r="V22" s="88">
        <f>データ!V18</f>
        <v>0</v>
      </c>
      <c r="W22" s="138">
        <f>データ!W18</f>
        <v>0</v>
      </c>
      <c r="X22" s="88">
        <f>データ!X18</f>
        <v>0</v>
      </c>
      <c r="Y22" s="45">
        <f t="shared" si="2"/>
        <v>0</v>
      </c>
      <c r="Z22" s="59" t="e">
        <f t="shared" si="41"/>
        <v>#N/A</v>
      </c>
      <c r="AA22" s="22" t="e">
        <f t="shared" si="42"/>
        <v>#NUM!</v>
      </c>
      <c r="AB22" s="22" t="e">
        <f t="shared" si="43"/>
        <v>#NUM!</v>
      </c>
      <c r="AC22" s="22" t="e">
        <f t="shared" si="44"/>
        <v>#NUM!</v>
      </c>
      <c r="AD22" s="22" t="str">
        <f t="shared" si="45"/>
        <v xml:space="preserve">       0.0       0.0       0.0     0.000     0.000     0.000     0.000     0.000</v>
      </c>
      <c r="AE22" s="22" t="str">
        <f t="shared" si="3"/>
        <v xml:space="preserve">    0    0   0.00001                                            0</v>
      </c>
      <c r="AF22" s="21" t="e">
        <f t="shared" si="4"/>
        <v>#NUM!</v>
      </c>
      <c r="AG22" s="21">
        <f t="shared" si="5"/>
        <v>3</v>
      </c>
      <c r="AH22" s="21">
        <f t="shared" si="6"/>
        <v>3</v>
      </c>
      <c r="AI22" s="21">
        <f t="shared" si="7"/>
        <v>3</v>
      </c>
      <c r="AJ22" s="21">
        <f t="shared" si="8"/>
        <v>3</v>
      </c>
      <c r="AK22" s="21" t="e">
        <f t="shared" si="9"/>
        <v>#NUM!</v>
      </c>
      <c r="AL22" s="21" t="e">
        <f t="shared" si="10"/>
        <v>#NUM!</v>
      </c>
      <c r="AM22" s="21" t="e">
        <f t="shared" si="11"/>
        <v>#NUM!</v>
      </c>
      <c r="AN22" s="21" t="e">
        <f t="shared" si="12"/>
        <v>#NUM!</v>
      </c>
      <c r="AO22" s="21" t="e">
        <f t="shared" si="13"/>
        <v>#NUM!</v>
      </c>
      <c r="AP22" s="21">
        <f t="shared" si="14"/>
        <v>3</v>
      </c>
      <c r="AQ22" s="21">
        <f t="shared" si="15"/>
        <v>3</v>
      </c>
      <c r="AR22" s="21">
        <f t="shared" si="16"/>
        <v>3</v>
      </c>
      <c r="AS22" s="117">
        <f t="shared" si="17"/>
        <v>5</v>
      </c>
      <c r="AT22" s="117">
        <f t="shared" si="18"/>
        <v>5</v>
      </c>
      <c r="AU22" s="117">
        <f t="shared" si="19"/>
        <v>5</v>
      </c>
      <c r="AV22" s="117">
        <f t="shared" si="20"/>
        <v>5</v>
      </c>
      <c r="AW22" s="117">
        <f t="shared" si="21"/>
        <v>5</v>
      </c>
      <c r="AX22" s="17">
        <v>1</v>
      </c>
      <c r="AY22" s="47" t="e">
        <f t="shared" si="22"/>
        <v>#NUM!</v>
      </c>
      <c r="AZ22" s="17" t="str">
        <f t="shared" si="23"/>
        <v xml:space="preserve">       0.0</v>
      </c>
      <c r="BA22" s="17" t="str">
        <f t="shared" si="24"/>
        <v xml:space="preserve">       0.0</v>
      </c>
      <c r="BB22" s="17" t="str">
        <f t="shared" si="25"/>
        <v xml:space="preserve">       0.0</v>
      </c>
      <c r="BC22" s="17" t="str">
        <f t="shared" si="26"/>
        <v xml:space="preserve">       0.0</v>
      </c>
      <c r="BD22" s="17" t="e">
        <f t="shared" si="27"/>
        <v>#NUM!</v>
      </c>
      <c r="BE22" s="17" t="e">
        <f t="shared" si="28"/>
        <v>#NUM!</v>
      </c>
      <c r="BF22" s="17" t="e">
        <f t="shared" si="29"/>
        <v>#NUM!</v>
      </c>
      <c r="BG22" s="17" t="e">
        <f t="shared" si="30"/>
        <v>#NUM!</v>
      </c>
      <c r="BH22" s="17" t="e">
        <f t="shared" si="31"/>
        <v>#NUM!</v>
      </c>
      <c r="BI22" s="17" t="str">
        <f t="shared" si="32"/>
        <v xml:space="preserve">       0.0</v>
      </c>
      <c r="BJ22" s="17" t="str">
        <f t="shared" si="33"/>
        <v xml:space="preserve">       0.0</v>
      </c>
      <c r="BK22" s="17" t="str">
        <f t="shared" si="34"/>
        <v xml:space="preserve">       0.0</v>
      </c>
      <c r="BL22" s="17" t="str">
        <f t="shared" si="35"/>
        <v xml:space="preserve">     0.000</v>
      </c>
      <c r="BM22" s="17" t="str">
        <f t="shared" si="36"/>
        <v xml:space="preserve">     0.000</v>
      </c>
      <c r="BN22" s="17" t="str">
        <f t="shared" si="37"/>
        <v xml:space="preserve">     0.000</v>
      </c>
      <c r="BO22" s="17" t="str">
        <f t="shared" si="38"/>
        <v xml:space="preserve">     0.000</v>
      </c>
      <c r="BP22" s="17" t="str">
        <f t="shared" si="39"/>
        <v xml:space="preserve">     0.000</v>
      </c>
      <c r="BQ22" s="17" t="str">
        <f t="shared" si="40"/>
        <v xml:space="preserve">    0</v>
      </c>
    </row>
    <row r="23" spans="1:69" ht="15" customHeight="1">
      <c r="A23" s="53">
        <f>データ!B19</f>
        <v>0</v>
      </c>
      <c r="B23" s="57">
        <f>データ!C19</f>
        <v>0</v>
      </c>
      <c r="C23" s="54" t="str">
        <f t="shared" si="1"/>
        <v>粘性土</v>
      </c>
      <c r="D23" s="97">
        <f>データ!E19</f>
        <v>0</v>
      </c>
      <c r="E23" s="85">
        <f>データ!F19</f>
        <v>0</v>
      </c>
      <c r="F23" s="84">
        <f>データ!G19</f>
        <v>0</v>
      </c>
      <c r="G23" s="79">
        <f>データ!H19</f>
        <v>0</v>
      </c>
      <c r="H23" s="84">
        <f>データ!I19</f>
        <v>0</v>
      </c>
      <c r="I23" s="98">
        <f>データ!J19</f>
        <v>0</v>
      </c>
      <c r="J23" s="99">
        <f>データ!D19</f>
        <v>0</v>
      </c>
      <c r="K23" s="99">
        <f>データ!K19</f>
        <v>0</v>
      </c>
      <c r="L23" s="100">
        <f>データ!L19</f>
        <v>0</v>
      </c>
      <c r="M23" s="101">
        <f>データ!M19</f>
        <v>0</v>
      </c>
      <c r="N23" s="71">
        <f>データ!N19</f>
        <v>0</v>
      </c>
      <c r="O23" s="71">
        <f>データ!O19</f>
        <v>0</v>
      </c>
      <c r="P23" s="102">
        <f>データ!P19</f>
        <v>0</v>
      </c>
      <c r="Q23" s="99">
        <f>データ!Q19</f>
        <v>0</v>
      </c>
      <c r="R23" s="99">
        <f>データ!R19</f>
        <v>0</v>
      </c>
      <c r="S23" s="99">
        <f>データ!S19</f>
        <v>0</v>
      </c>
      <c r="T23" s="99">
        <f>データ!T19</f>
        <v>0</v>
      </c>
      <c r="U23" s="98">
        <f>データ!U19</f>
        <v>0</v>
      </c>
      <c r="V23" s="88">
        <f>データ!V19</f>
        <v>0</v>
      </c>
      <c r="W23" s="138">
        <f>データ!W19</f>
        <v>0</v>
      </c>
      <c r="X23" s="88">
        <f>データ!X19</f>
        <v>0</v>
      </c>
      <c r="Y23" s="45">
        <f t="shared" si="2"/>
        <v>0</v>
      </c>
      <c r="Z23" s="59" t="e">
        <f t="shared" si="41"/>
        <v>#N/A</v>
      </c>
      <c r="AA23" s="22" t="e">
        <f t="shared" ref="AA23:AA32" si="46">AY23&amp;AZ23&amp;BA23&amp;BB23&amp;BC23&amp;BD23&amp;$B$4&amp;$C$4</f>
        <v>#NUM!</v>
      </c>
      <c r="AB23" s="22" t="e">
        <f t="shared" ref="AB23:AB32" si="47">BE23&amp;BF23&amp;BG23&amp;$D$4&amp;$E$4&amp;$F$4&amp;$G$4&amp;$H$4&amp;$I$4&amp;$J$4&amp;$K$4</f>
        <v>#NUM!</v>
      </c>
      <c r="AC23" s="22" t="e">
        <f t="shared" ref="AC23:AC32" si="48">BH23&amp;$L$4&amp;$M$4&amp;$N$4&amp;$O$4&amp;$P$4&amp;$Q$4&amp;$R$4&amp;$S$4&amp;$T$4&amp;BQ23</f>
        <v>#NUM!</v>
      </c>
      <c r="AD23" s="22" t="str">
        <f t="shared" ref="AD23:AD32" si="49">BI23&amp;BJ23&amp;BK23&amp;BL23&amp;BM23&amp;BN23&amp;BO23&amp;BP23</f>
        <v xml:space="preserve">       0.0       0.0       0.0     0.000     0.000     0.000     0.000     0.000</v>
      </c>
      <c r="AE23" s="22" t="str">
        <f t="shared" si="3"/>
        <v xml:space="preserve">    0    0   0.00001                                            0</v>
      </c>
      <c r="AF23" s="21" t="e">
        <f t="shared" si="4"/>
        <v>#NUM!</v>
      </c>
      <c r="AG23" s="21">
        <f t="shared" si="5"/>
        <v>3</v>
      </c>
      <c r="AH23" s="21">
        <f t="shared" si="6"/>
        <v>3</v>
      </c>
      <c r="AI23" s="21">
        <f t="shared" si="7"/>
        <v>3</v>
      </c>
      <c r="AJ23" s="21">
        <f t="shared" si="8"/>
        <v>3</v>
      </c>
      <c r="AK23" s="21" t="e">
        <f t="shared" si="9"/>
        <v>#NUM!</v>
      </c>
      <c r="AL23" s="21" t="e">
        <f t="shared" si="10"/>
        <v>#NUM!</v>
      </c>
      <c r="AM23" s="21" t="e">
        <f t="shared" si="11"/>
        <v>#NUM!</v>
      </c>
      <c r="AN23" s="21" t="e">
        <f t="shared" si="12"/>
        <v>#NUM!</v>
      </c>
      <c r="AO23" s="21" t="e">
        <f t="shared" si="13"/>
        <v>#NUM!</v>
      </c>
      <c r="AP23" s="21">
        <f t="shared" si="14"/>
        <v>3</v>
      </c>
      <c r="AQ23" s="21">
        <f t="shared" si="15"/>
        <v>3</v>
      </c>
      <c r="AR23" s="21">
        <f t="shared" si="16"/>
        <v>3</v>
      </c>
      <c r="AS23" s="117">
        <f t="shared" si="17"/>
        <v>5</v>
      </c>
      <c r="AT23" s="117">
        <f t="shared" si="18"/>
        <v>5</v>
      </c>
      <c r="AU23" s="117">
        <f t="shared" si="19"/>
        <v>5</v>
      </c>
      <c r="AV23" s="117">
        <f t="shared" si="20"/>
        <v>5</v>
      </c>
      <c r="AW23" s="117">
        <f t="shared" si="21"/>
        <v>5</v>
      </c>
      <c r="AX23" s="17">
        <v>1</v>
      </c>
      <c r="AY23" s="47" t="e">
        <f t="shared" si="22"/>
        <v>#NUM!</v>
      </c>
      <c r="AZ23" s="17" t="str">
        <f t="shared" si="23"/>
        <v xml:space="preserve">       0.0</v>
      </c>
      <c r="BA23" s="17" t="str">
        <f t="shared" si="24"/>
        <v xml:space="preserve">       0.0</v>
      </c>
      <c r="BB23" s="17" t="str">
        <f t="shared" si="25"/>
        <v xml:space="preserve">       0.0</v>
      </c>
      <c r="BC23" s="17" t="str">
        <f t="shared" si="26"/>
        <v xml:space="preserve">       0.0</v>
      </c>
      <c r="BD23" s="17" t="e">
        <f t="shared" si="27"/>
        <v>#NUM!</v>
      </c>
      <c r="BE23" s="17" t="e">
        <f t="shared" si="28"/>
        <v>#NUM!</v>
      </c>
      <c r="BF23" s="17" t="e">
        <f t="shared" si="29"/>
        <v>#NUM!</v>
      </c>
      <c r="BG23" s="17" t="e">
        <f t="shared" si="30"/>
        <v>#NUM!</v>
      </c>
      <c r="BH23" s="17" t="e">
        <f t="shared" si="31"/>
        <v>#NUM!</v>
      </c>
      <c r="BI23" s="17" t="str">
        <f t="shared" si="32"/>
        <v xml:space="preserve">       0.0</v>
      </c>
      <c r="BJ23" s="17" t="str">
        <f t="shared" si="33"/>
        <v xml:space="preserve">       0.0</v>
      </c>
      <c r="BK23" s="17" t="str">
        <f t="shared" si="34"/>
        <v xml:space="preserve">       0.0</v>
      </c>
      <c r="BL23" s="17" t="str">
        <f t="shared" si="35"/>
        <v xml:space="preserve">     0.000</v>
      </c>
      <c r="BM23" s="17" t="str">
        <f t="shared" si="36"/>
        <v xml:space="preserve">     0.000</v>
      </c>
      <c r="BN23" s="17" t="str">
        <f t="shared" si="37"/>
        <v xml:space="preserve">     0.000</v>
      </c>
      <c r="BO23" s="17" t="str">
        <f t="shared" si="38"/>
        <v xml:space="preserve">     0.000</v>
      </c>
      <c r="BP23" s="17" t="str">
        <f t="shared" si="39"/>
        <v xml:space="preserve">     0.000</v>
      </c>
      <c r="BQ23" s="17" t="str">
        <f t="shared" si="40"/>
        <v xml:space="preserve">    0</v>
      </c>
    </row>
    <row r="24" spans="1:69" ht="15" customHeight="1">
      <c r="A24" s="53">
        <f>データ!B20</f>
        <v>0</v>
      </c>
      <c r="B24" s="57">
        <f>データ!C20</f>
        <v>0</v>
      </c>
      <c r="C24" s="54" t="str">
        <f t="shared" si="1"/>
        <v>粘性土</v>
      </c>
      <c r="D24" s="97">
        <f>データ!E20</f>
        <v>0</v>
      </c>
      <c r="E24" s="85">
        <f>データ!F20</f>
        <v>0</v>
      </c>
      <c r="F24" s="84">
        <f>データ!G20</f>
        <v>0</v>
      </c>
      <c r="G24" s="79">
        <f>データ!H20</f>
        <v>0</v>
      </c>
      <c r="H24" s="84">
        <f>データ!I20</f>
        <v>0</v>
      </c>
      <c r="I24" s="98">
        <f>データ!J20</f>
        <v>0</v>
      </c>
      <c r="J24" s="99">
        <f>データ!D20</f>
        <v>0</v>
      </c>
      <c r="K24" s="99">
        <f>データ!K20</f>
        <v>0</v>
      </c>
      <c r="L24" s="100">
        <f>データ!L20</f>
        <v>0</v>
      </c>
      <c r="M24" s="101">
        <f>データ!M20</f>
        <v>0</v>
      </c>
      <c r="N24" s="71">
        <f>データ!N20</f>
        <v>0</v>
      </c>
      <c r="O24" s="71">
        <f>データ!O20</f>
        <v>0</v>
      </c>
      <c r="P24" s="102">
        <f>データ!P20</f>
        <v>0</v>
      </c>
      <c r="Q24" s="99">
        <f>データ!Q20</f>
        <v>0</v>
      </c>
      <c r="R24" s="99">
        <f>データ!R20</f>
        <v>0</v>
      </c>
      <c r="S24" s="99">
        <f>データ!S20</f>
        <v>0</v>
      </c>
      <c r="T24" s="99">
        <f>データ!T20</f>
        <v>0</v>
      </c>
      <c r="U24" s="98">
        <f>データ!U20</f>
        <v>0</v>
      </c>
      <c r="V24" s="88">
        <f>データ!V20</f>
        <v>0</v>
      </c>
      <c r="W24" s="138">
        <f>データ!W20</f>
        <v>0</v>
      </c>
      <c r="X24" s="88">
        <f>データ!X20</f>
        <v>0</v>
      </c>
      <c r="Y24" s="45">
        <f t="shared" si="2"/>
        <v>0</v>
      </c>
      <c r="Z24" s="59" t="e">
        <f t="shared" si="41"/>
        <v>#N/A</v>
      </c>
      <c r="AA24" s="22" t="e">
        <f t="shared" si="46"/>
        <v>#NUM!</v>
      </c>
      <c r="AB24" s="22" t="e">
        <f t="shared" si="47"/>
        <v>#NUM!</v>
      </c>
      <c r="AC24" s="22" t="e">
        <f t="shared" si="48"/>
        <v>#NUM!</v>
      </c>
      <c r="AD24" s="22" t="str">
        <f t="shared" si="49"/>
        <v xml:space="preserve">       0.0       0.0       0.0     0.000     0.000     0.000     0.000     0.000</v>
      </c>
      <c r="AE24" s="22" t="str">
        <f t="shared" si="3"/>
        <v xml:space="preserve">    0    0   0.00001                                            0</v>
      </c>
      <c r="AF24" s="21" t="e">
        <f t="shared" si="4"/>
        <v>#NUM!</v>
      </c>
      <c r="AG24" s="21">
        <f t="shared" si="5"/>
        <v>3</v>
      </c>
      <c r="AH24" s="21">
        <f t="shared" si="6"/>
        <v>3</v>
      </c>
      <c r="AI24" s="21">
        <f t="shared" si="7"/>
        <v>3</v>
      </c>
      <c r="AJ24" s="21">
        <f t="shared" si="8"/>
        <v>3</v>
      </c>
      <c r="AK24" s="21" t="e">
        <f t="shared" si="9"/>
        <v>#NUM!</v>
      </c>
      <c r="AL24" s="21" t="e">
        <f t="shared" si="10"/>
        <v>#NUM!</v>
      </c>
      <c r="AM24" s="21" t="e">
        <f t="shared" si="11"/>
        <v>#NUM!</v>
      </c>
      <c r="AN24" s="21" t="e">
        <f t="shared" si="12"/>
        <v>#NUM!</v>
      </c>
      <c r="AO24" s="21" t="e">
        <f t="shared" si="13"/>
        <v>#NUM!</v>
      </c>
      <c r="AP24" s="21">
        <f t="shared" si="14"/>
        <v>3</v>
      </c>
      <c r="AQ24" s="21">
        <f t="shared" si="15"/>
        <v>3</v>
      </c>
      <c r="AR24" s="21">
        <f t="shared" si="16"/>
        <v>3</v>
      </c>
      <c r="AS24" s="117">
        <f t="shared" si="17"/>
        <v>5</v>
      </c>
      <c r="AT24" s="117">
        <f t="shared" si="18"/>
        <v>5</v>
      </c>
      <c r="AU24" s="117">
        <f t="shared" si="19"/>
        <v>5</v>
      </c>
      <c r="AV24" s="117">
        <f t="shared" si="20"/>
        <v>5</v>
      </c>
      <c r="AW24" s="117">
        <f t="shared" si="21"/>
        <v>5</v>
      </c>
      <c r="AX24" s="17">
        <v>1</v>
      </c>
      <c r="AY24" s="47" t="e">
        <f t="shared" si="22"/>
        <v>#NUM!</v>
      </c>
      <c r="AZ24" s="17" t="str">
        <f t="shared" si="23"/>
        <v xml:space="preserve">       0.0</v>
      </c>
      <c r="BA24" s="17" t="str">
        <f t="shared" si="24"/>
        <v xml:space="preserve">       0.0</v>
      </c>
      <c r="BB24" s="17" t="str">
        <f t="shared" si="25"/>
        <v xml:space="preserve">       0.0</v>
      </c>
      <c r="BC24" s="17" t="str">
        <f t="shared" si="26"/>
        <v xml:space="preserve">       0.0</v>
      </c>
      <c r="BD24" s="17" t="e">
        <f t="shared" si="27"/>
        <v>#NUM!</v>
      </c>
      <c r="BE24" s="17" t="e">
        <f t="shared" si="28"/>
        <v>#NUM!</v>
      </c>
      <c r="BF24" s="17" t="e">
        <f t="shared" si="29"/>
        <v>#NUM!</v>
      </c>
      <c r="BG24" s="17" t="e">
        <f t="shared" si="30"/>
        <v>#NUM!</v>
      </c>
      <c r="BH24" s="17" t="e">
        <f t="shared" si="31"/>
        <v>#NUM!</v>
      </c>
      <c r="BI24" s="17" t="str">
        <f t="shared" si="32"/>
        <v xml:space="preserve">       0.0</v>
      </c>
      <c r="BJ24" s="17" t="str">
        <f t="shared" si="33"/>
        <v xml:space="preserve">       0.0</v>
      </c>
      <c r="BK24" s="17" t="str">
        <f t="shared" si="34"/>
        <v xml:space="preserve">       0.0</v>
      </c>
      <c r="BL24" s="17" t="str">
        <f t="shared" si="35"/>
        <v xml:space="preserve">     0.000</v>
      </c>
      <c r="BM24" s="17" t="str">
        <f t="shared" si="36"/>
        <v xml:space="preserve">     0.000</v>
      </c>
      <c r="BN24" s="17" t="str">
        <f t="shared" si="37"/>
        <v xml:space="preserve">     0.000</v>
      </c>
      <c r="BO24" s="17" t="str">
        <f t="shared" si="38"/>
        <v xml:space="preserve">     0.000</v>
      </c>
      <c r="BP24" s="17" t="str">
        <f t="shared" si="39"/>
        <v xml:space="preserve">     0.000</v>
      </c>
      <c r="BQ24" s="17" t="str">
        <f t="shared" si="40"/>
        <v xml:space="preserve">    0</v>
      </c>
    </row>
    <row r="25" spans="1:69" ht="15" customHeight="1">
      <c r="A25" s="63">
        <f>データ!B21</f>
        <v>0</v>
      </c>
      <c r="B25" s="64">
        <f>データ!C21</f>
        <v>0</v>
      </c>
      <c r="C25" s="65" t="str">
        <f t="shared" si="1"/>
        <v>粘性土</v>
      </c>
      <c r="D25" s="104">
        <f>データ!E21</f>
        <v>0</v>
      </c>
      <c r="E25" s="128">
        <f>データ!F21</f>
        <v>0</v>
      </c>
      <c r="F25" s="86">
        <f>データ!G21</f>
        <v>0</v>
      </c>
      <c r="G25" s="80">
        <f>データ!H21</f>
        <v>0</v>
      </c>
      <c r="H25" s="86">
        <f>データ!I21</f>
        <v>0</v>
      </c>
      <c r="I25" s="105">
        <f>データ!J21</f>
        <v>0</v>
      </c>
      <c r="J25" s="103">
        <f>データ!D21</f>
        <v>0</v>
      </c>
      <c r="K25" s="103">
        <f>データ!K21</f>
        <v>0</v>
      </c>
      <c r="L25" s="106">
        <f>データ!L21</f>
        <v>0</v>
      </c>
      <c r="M25" s="107">
        <f>データ!M21</f>
        <v>0</v>
      </c>
      <c r="N25" s="73">
        <f>データ!N21</f>
        <v>0</v>
      </c>
      <c r="O25" s="73">
        <f>データ!O21</f>
        <v>0</v>
      </c>
      <c r="P25" s="108">
        <f>データ!P21</f>
        <v>0</v>
      </c>
      <c r="Q25" s="103">
        <f>データ!Q21</f>
        <v>0</v>
      </c>
      <c r="R25" s="103">
        <f>データ!R21</f>
        <v>0</v>
      </c>
      <c r="S25" s="103">
        <f>データ!S21</f>
        <v>0</v>
      </c>
      <c r="T25" s="103">
        <f>データ!T21</f>
        <v>0</v>
      </c>
      <c r="U25" s="105">
        <f>データ!U21</f>
        <v>0</v>
      </c>
      <c r="V25" s="89">
        <f>データ!V21</f>
        <v>0</v>
      </c>
      <c r="W25" s="139">
        <f>データ!W21</f>
        <v>0</v>
      </c>
      <c r="X25" s="89">
        <f>データ!X21</f>
        <v>0</v>
      </c>
      <c r="Y25" s="45">
        <f t="shared" si="2"/>
        <v>0</v>
      </c>
      <c r="Z25" s="59" t="e">
        <f t="shared" si="41"/>
        <v>#N/A</v>
      </c>
      <c r="AA25" s="22" t="e">
        <f t="shared" si="46"/>
        <v>#NUM!</v>
      </c>
      <c r="AB25" s="22" t="e">
        <f t="shared" si="47"/>
        <v>#NUM!</v>
      </c>
      <c r="AC25" s="22" t="e">
        <f t="shared" si="48"/>
        <v>#NUM!</v>
      </c>
      <c r="AD25" s="22" t="str">
        <f t="shared" si="49"/>
        <v xml:space="preserve">       0.0       0.0       0.0     0.000     0.000     0.000     0.000     0.000</v>
      </c>
      <c r="AE25" s="22" t="str">
        <f t="shared" si="3"/>
        <v xml:space="preserve">    0    0   0.00001                                            0</v>
      </c>
      <c r="AF25" s="21" t="e">
        <f t="shared" si="4"/>
        <v>#NUM!</v>
      </c>
      <c r="AG25" s="21">
        <f t="shared" si="5"/>
        <v>3</v>
      </c>
      <c r="AH25" s="21">
        <f t="shared" si="6"/>
        <v>3</v>
      </c>
      <c r="AI25" s="21">
        <f t="shared" si="7"/>
        <v>3</v>
      </c>
      <c r="AJ25" s="21">
        <f t="shared" si="8"/>
        <v>3</v>
      </c>
      <c r="AK25" s="21" t="e">
        <f t="shared" si="9"/>
        <v>#NUM!</v>
      </c>
      <c r="AL25" s="21" t="e">
        <f t="shared" si="10"/>
        <v>#NUM!</v>
      </c>
      <c r="AM25" s="21" t="e">
        <f t="shared" si="11"/>
        <v>#NUM!</v>
      </c>
      <c r="AN25" s="21" t="e">
        <f t="shared" si="12"/>
        <v>#NUM!</v>
      </c>
      <c r="AO25" s="21" t="e">
        <f t="shared" si="13"/>
        <v>#NUM!</v>
      </c>
      <c r="AP25" s="21">
        <f t="shared" si="14"/>
        <v>3</v>
      </c>
      <c r="AQ25" s="21">
        <f t="shared" si="15"/>
        <v>3</v>
      </c>
      <c r="AR25" s="21">
        <f t="shared" si="16"/>
        <v>3</v>
      </c>
      <c r="AS25" s="117">
        <f t="shared" si="17"/>
        <v>5</v>
      </c>
      <c r="AT25" s="117">
        <f t="shared" si="18"/>
        <v>5</v>
      </c>
      <c r="AU25" s="117">
        <f t="shared" si="19"/>
        <v>5</v>
      </c>
      <c r="AV25" s="117">
        <f t="shared" si="20"/>
        <v>5</v>
      </c>
      <c r="AW25" s="117">
        <f t="shared" si="21"/>
        <v>5</v>
      </c>
      <c r="AX25" s="17">
        <v>1</v>
      </c>
      <c r="AY25" s="47" t="e">
        <f t="shared" si="22"/>
        <v>#NUM!</v>
      </c>
      <c r="AZ25" s="17" t="str">
        <f t="shared" si="23"/>
        <v xml:space="preserve">       0.0</v>
      </c>
      <c r="BA25" s="17" t="str">
        <f t="shared" si="24"/>
        <v xml:space="preserve">       0.0</v>
      </c>
      <c r="BB25" s="17" t="str">
        <f t="shared" si="25"/>
        <v xml:space="preserve">       0.0</v>
      </c>
      <c r="BC25" s="17" t="str">
        <f t="shared" si="26"/>
        <v xml:space="preserve">       0.0</v>
      </c>
      <c r="BD25" s="17" t="e">
        <f t="shared" si="27"/>
        <v>#NUM!</v>
      </c>
      <c r="BE25" s="17" t="e">
        <f t="shared" si="28"/>
        <v>#NUM!</v>
      </c>
      <c r="BF25" s="17" t="e">
        <f t="shared" si="29"/>
        <v>#NUM!</v>
      </c>
      <c r="BG25" s="17" t="e">
        <f t="shared" si="30"/>
        <v>#NUM!</v>
      </c>
      <c r="BH25" s="17" t="e">
        <f t="shared" si="31"/>
        <v>#NUM!</v>
      </c>
      <c r="BI25" s="17" t="str">
        <f t="shared" si="32"/>
        <v xml:space="preserve">       0.0</v>
      </c>
      <c r="BJ25" s="17" t="str">
        <f t="shared" si="33"/>
        <v xml:space="preserve">       0.0</v>
      </c>
      <c r="BK25" s="17" t="str">
        <f t="shared" si="34"/>
        <v xml:space="preserve">       0.0</v>
      </c>
      <c r="BL25" s="17" t="str">
        <f t="shared" si="35"/>
        <v xml:space="preserve">     0.000</v>
      </c>
      <c r="BM25" s="17" t="str">
        <f t="shared" si="36"/>
        <v xml:space="preserve">     0.000</v>
      </c>
      <c r="BN25" s="17" t="str">
        <f t="shared" si="37"/>
        <v xml:space="preserve">     0.000</v>
      </c>
      <c r="BO25" s="17" t="str">
        <f t="shared" si="38"/>
        <v xml:space="preserve">     0.000</v>
      </c>
      <c r="BP25" s="17" t="str">
        <f t="shared" si="39"/>
        <v xml:space="preserve">     0.000</v>
      </c>
      <c r="BQ25" s="17" t="str">
        <f t="shared" si="40"/>
        <v xml:space="preserve">    0</v>
      </c>
    </row>
    <row r="26" spans="1:69" ht="15" customHeight="1">
      <c r="A26" s="53">
        <f>データ!B22</f>
        <v>0</v>
      </c>
      <c r="B26" s="57">
        <f>データ!C22</f>
        <v>0</v>
      </c>
      <c r="C26" s="54" t="str">
        <f t="shared" si="1"/>
        <v>粘性土</v>
      </c>
      <c r="D26" s="97">
        <f>データ!E22</f>
        <v>0</v>
      </c>
      <c r="E26" s="85">
        <f>データ!F22</f>
        <v>0</v>
      </c>
      <c r="F26" s="84">
        <f>データ!G22</f>
        <v>0</v>
      </c>
      <c r="G26" s="79">
        <f>データ!H22</f>
        <v>0</v>
      </c>
      <c r="H26" s="84">
        <f>データ!I22</f>
        <v>0</v>
      </c>
      <c r="I26" s="98">
        <f>データ!J22</f>
        <v>0</v>
      </c>
      <c r="J26" s="99">
        <f>データ!D22</f>
        <v>0</v>
      </c>
      <c r="K26" s="99">
        <f>データ!K22</f>
        <v>0</v>
      </c>
      <c r="L26" s="100">
        <f>データ!L22</f>
        <v>0</v>
      </c>
      <c r="M26" s="101">
        <f>データ!M22</f>
        <v>0</v>
      </c>
      <c r="N26" s="71">
        <f>データ!N22</f>
        <v>0</v>
      </c>
      <c r="O26" s="71">
        <f>データ!O22</f>
        <v>0</v>
      </c>
      <c r="P26" s="102">
        <f>データ!P22</f>
        <v>0</v>
      </c>
      <c r="Q26" s="99">
        <f>データ!Q22</f>
        <v>0</v>
      </c>
      <c r="R26" s="99">
        <f>データ!R22</f>
        <v>0</v>
      </c>
      <c r="S26" s="99">
        <f>データ!S22</f>
        <v>0</v>
      </c>
      <c r="T26" s="99">
        <f>データ!T22</f>
        <v>0</v>
      </c>
      <c r="U26" s="98">
        <f>データ!U22</f>
        <v>0</v>
      </c>
      <c r="V26" s="88">
        <f>データ!V22</f>
        <v>0</v>
      </c>
      <c r="W26" s="138">
        <f>データ!W22</f>
        <v>0</v>
      </c>
      <c r="X26" s="88">
        <f>データ!X22</f>
        <v>0</v>
      </c>
      <c r="Y26" s="45">
        <f t="shared" si="2"/>
        <v>0</v>
      </c>
      <c r="Z26" s="59" t="e">
        <f t="shared" si="41"/>
        <v>#N/A</v>
      </c>
      <c r="AA26" s="22" t="e">
        <f t="shared" si="46"/>
        <v>#NUM!</v>
      </c>
      <c r="AB26" s="22" t="e">
        <f t="shared" si="47"/>
        <v>#NUM!</v>
      </c>
      <c r="AC26" s="22" t="e">
        <f t="shared" si="48"/>
        <v>#NUM!</v>
      </c>
      <c r="AD26" s="22" t="str">
        <f t="shared" si="49"/>
        <v xml:space="preserve">       0.0       0.0       0.0     0.000     0.000     0.000     0.000     0.000</v>
      </c>
      <c r="AE26" s="22" t="str">
        <f t="shared" si="3"/>
        <v xml:space="preserve">    0    0   0.00001                                            0</v>
      </c>
      <c r="AF26" s="21" t="e">
        <f t="shared" si="4"/>
        <v>#NUM!</v>
      </c>
      <c r="AG26" s="21">
        <f t="shared" si="5"/>
        <v>3</v>
      </c>
      <c r="AH26" s="21">
        <f t="shared" si="6"/>
        <v>3</v>
      </c>
      <c r="AI26" s="21">
        <f t="shared" si="7"/>
        <v>3</v>
      </c>
      <c r="AJ26" s="21">
        <f t="shared" si="8"/>
        <v>3</v>
      </c>
      <c r="AK26" s="21" t="e">
        <f t="shared" si="9"/>
        <v>#NUM!</v>
      </c>
      <c r="AL26" s="21" t="e">
        <f t="shared" si="10"/>
        <v>#NUM!</v>
      </c>
      <c r="AM26" s="21" t="e">
        <f t="shared" si="11"/>
        <v>#NUM!</v>
      </c>
      <c r="AN26" s="21" t="e">
        <f t="shared" si="12"/>
        <v>#NUM!</v>
      </c>
      <c r="AO26" s="21" t="e">
        <f t="shared" si="13"/>
        <v>#NUM!</v>
      </c>
      <c r="AP26" s="21">
        <f t="shared" si="14"/>
        <v>3</v>
      </c>
      <c r="AQ26" s="21">
        <f t="shared" si="15"/>
        <v>3</v>
      </c>
      <c r="AR26" s="21">
        <f t="shared" si="16"/>
        <v>3</v>
      </c>
      <c r="AS26" s="117">
        <f t="shared" si="17"/>
        <v>5</v>
      </c>
      <c r="AT26" s="117">
        <f t="shared" si="18"/>
        <v>5</v>
      </c>
      <c r="AU26" s="117">
        <f t="shared" si="19"/>
        <v>5</v>
      </c>
      <c r="AV26" s="117">
        <f t="shared" si="20"/>
        <v>5</v>
      </c>
      <c r="AW26" s="117">
        <f t="shared" si="21"/>
        <v>5</v>
      </c>
      <c r="AX26" s="17">
        <v>1</v>
      </c>
      <c r="AY26" s="47" t="e">
        <f t="shared" si="22"/>
        <v>#NUM!</v>
      </c>
      <c r="AZ26" s="17" t="str">
        <f t="shared" si="23"/>
        <v xml:space="preserve">       0.0</v>
      </c>
      <c r="BA26" s="17" t="str">
        <f t="shared" si="24"/>
        <v xml:space="preserve">       0.0</v>
      </c>
      <c r="BB26" s="17" t="str">
        <f t="shared" si="25"/>
        <v xml:space="preserve">       0.0</v>
      </c>
      <c r="BC26" s="17" t="str">
        <f t="shared" si="26"/>
        <v xml:space="preserve">       0.0</v>
      </c>
      <c r="BD26" s="17" t="e">
        <f t="shared" si="27"/>
        <v>#NUM!</v>
      </c>
      <c r="BE26" s="17" t="e">
        <f t="shared" si="28"/>
        <v>#NUM!</v>
      </c>
      <c r="BF26" s="17" t="e">
        <f t="shared" si="29"/>
        <v>#NUM!</v>
      </c>
      <c r="BG26" s="17" t="e">
        <f t="shared" si="30"/>
        <v>#NUM!</v>
      </c>
      <c r="BH26" s="17" t="e">
        <f t="shared" si="31"/>
        <v>#NUM!</v>
      </c>
      <c r="BI26" s="17" t="str">
        <f t="shared" si="32"/>
        <v xml:space="preserve">       0.0</v>
      </c>
      <c r="BJ26" s="17" t="str">
        <f t="shared" si="33"/>
        <v xml:space="preserve">       0.0</v>
      </c>
      <c r="BK26" s="17" t="str">
        <f t="shared" si="34"/>
        <v xml:space="preserve">       0.0</v>
      </c>
      <c r="BL26" s="17" t="str">
        <f t="shared" si="35"/>
        <v xml:space="preserve">     0.000</v>
      </c>
      <c r="BM26" s="17" t="str">
        <f t="shared" si="36"/>
        <v xml:space="preserve">     0.000</v>
      </c>
      <c r="BN26" s="17" t="str">
        <f t="shared" si="37"/>
        <v xml:space="preserve">     0.000</v>
      </c>
      <c r="BO26" s="17" t="str">
        <f t="shared" si="38"/>
        <v xml:space="preserve">     0.000</v>
      </c>
      <c r="BP26" s="17" t="str">
        <f t="shared" si="39"/>
        <v xml:space="preserve">     0.000</v>
      </c>
      <c r="BQ26" s="17" t="str">
        <f t="shared" si="40"/>
        <v xml:space="preserve">    0</v>
      </c>
    </row>
    <row r="27" spans="1:69" ht="15" customHeight="1">
      <c r="A27" s="53">
        <f>データ!B23</f>
        <v>0</v>
      </c>
      <c r="B27" s="57">
        <f>データ!C23</f>
        <v>0</v>
      </c>
      <c r="C27" s="54" t="str">
        <f t="shared" si="1"/>
        <v>粘性土</v>
      </c>
      <c r="D27" s="97">
        <f>データ!E23</f>
        <v>0</v>
      </c>
      <c r="E27" s="85">
        <f>データ!F23</f>
        <v>0</v>
      </c>
      <c r="F27" s="84">
        <f>データ!G23</f>
        <v>0</v>
      </c>
      <c r="G27" s="79">
        <f>データ!H23</f>
        <v>0</v>
      </c>
      <c r="H27" s="84">
        <f>データ!I23</f>
        <v>0</v>
      </c>
      <c r="I27" s="98">
        <f>データ!J23</f>
        <v>0</v>
      </c>
      <c r="J27" s="99">
        <f>データ!D23</f>
        <v>0</v>
      </c>
      <c r="K27" s="99">
        <f>データ!K23</f>
        <v>0</v>
      </c>
      <c r="L27" s="100">
        <f>データ!L23</f>
        <v>0</v>
      </c>
      <c r="M27" s="101">
        <f>データ!M23</f>
        <v>0</v>
      </c>
      <c r="N27" s="71">
        <f>データ!N23</f>
        <v>0</v>
      </c>
      <c r="O27" s="71">
        <f>データ!O23</f>
        <v>0</v>
      </c>
      <c r="P27" s="102">
        <f>データ!P23</f>
        <v>0</v>
      </c>
      <c r="Q27" s="99">
        <f>データ!Q23</f>
        <v>0</v>
      </c>
      <c r="R27" s="99">
        <f>データ!R23</f>
        <v>0</v>
      </c>
      <c r="S27" s="99">
        <f>データ!S23</f>
        <v>0</v>
      </c>
      <c r="T27" s="99">
        <f>データ!T23</f>
        <v>0</v>
      </c>
      <c r="U27" s="98">
        <f>データ!U23</f>
        <v>0</v>
      </c>
      <c r="V27" s="88">
        <f>データ!V23</f>
        <v>0</v>
      </c>
      <c r="W27" s="138">
        <f>データ!W23</f>
        <v>0</v>
      </c>
      <c r="X27" s="88">
        <f>データ!X23</f>
        <v>0</v>
      </c>
      <c r="Y27" s="45">
        <f t="shared" si="2"/>
        <v>0</v>
      </c>
      <c r="Z27" s="59" t="e">
        <f t="shared" si="41"/>
        <v>#N/A</v>
      </c>
      <c r="AA27" s="22" t="e">
        <f t="shared" si="46"/>
        <v>#NUM!</v>
      </c>
      <c r="AB27" s="22" t="e">
        <f t="shared" si="47"/>
        <v>#NUM!</v>
      </c>
      <c r="AC27" s="22" t="e">
        <f t="shared" si="48"/>
        <v>#NUM!</v>
      </c>
      <c r="AD27" s="22" t="str">
        <f t="shared" si="49"/>
        <v xml:space="preserve">       0.0       0.0       0.0     0.000     0.000     0.000     0.000     0.000</v>
      </c>
      <c r="AE27" s="22" t="str">
        <f t="shared" si="3"/>
        <v xml:space="preserve">    0    0   0.00001                                            0</v>
      </c>
      <c r="AF27" s="21" t="e">
        <f t="shared" si="4"/>
        <v>#NUM!</v>
      </c>
      <c r="AG27" s="21">
        <f t="shared" si="5"/>
        <v>3</v>
      </c>
      <c r="AH27" s="21">
        <f t="shared" si="6"/>
        <v>3</v>
      </c>
      <c r="AI27" s="21">
        <f t="shared" si="7"/>
        <v>3</v>
      </c>
      <c r="AJ27" s="21">
        <f t="shared" si="8"/>
        <v>3</v>
      </c>
      <c r="AK27" s="21" t="e">
        <f t="shared" si="9"/>
        <v>#NUM!</v>
      </c>
      <c r="AL27" s="21" t="e">
        <f t="shared" si="10"/>
        <v>#NUM!</v>
      </c>
      <c r="AM27" s="21" t="e">
        <f t="shared" si="11"/>
        <v>#NUM!</v>
      </c>
      <c r="AN27" s="21" t="e">
        <f t="shared" si="12"/>
        <v>#NUM!</v>
      </c>
      <c r="AO27" s="21" t="e">
        <f t="shared" si="13"/>
        <v>#NUM!</v>
      </c>
      <c r="AP27" s="21">
        <f t="shared" si="14"/>
        <v>3</v>
      </c>
      <c r="AQ27" s="21">
        <f t="shared" si="15"/>
        <v>3</v>
      </c>
      <c r="AR27" s="21">
        <f t="shared" si="16"/>
        <v>3</v>
      </c>
      <c r="AS27" s="117">
        <f t="shared" si="17"/>
        <v>5</v>
      </c>
      <c r="AT27" s="117">
        <f t="shared" si="18"/>
        <v>5</v>
      </c>
      <c r="AU27" s="117">
        <f t="shared" si="19"/>
        <v>5</v>
      </c>
      <c r="AV27" s="117">
        <f t="shared" si="20"/>
        <v>5</v>
      </c>
      <c r="AW27" s="117">
        <f t="shared" si="21"/>
        <v>5</v>
      </c>
      <c r="AX27" s="17">
        <v>1</v>
      </c>
      <c r="AY27" s="47" t="e">
        <f t="shared" si="22"/>
        <v>#NUM!</v>
      </c>
      <c r="AZ27" s="17" t="str">
        <f t="shared" si="23"/>
        <v xml:space="preserve">       0.0</v>
      </c>
      <c r="BA27" s="17" t="str">
        <f t="shared" si="24"/>
        <v xml:space="preserve">       0.0</v>
      </c>
      <c r="BB27" s="17" t="str">
        <f t="shared" si="25"/>
        <v xml:space="preserve">       0.0</v>
      </c>
      <c r="BC27" s="17" t="str">
        <f t="shared" si="26"/>
        <v xml:space="preserve">       0.0</v>
      </c>
      <c r="BD27" s="17" t="e">
        <f t="shared" si="27"/>
        <v>#NUM!</v>
      </c>
      <c r="BE27" s="17" t="e">
        <f t="shared" si="28"/>
        <v>#NUM!</v>
      </c>
      <c r="BF27" s="17" t="e">
        <f t="shared" si="29"/>
        <v>#NUM!</v>
      </c>
      <c r="BG27" s="17" t="e">
        <f t="shared" si="30"/>
        <v>#NUM!</v>
      </c>
      <c r="BH27" s="17" t="e">
        <f t="shared" si="31"/>
        <v>#NUM!</v>
      </c>
      <c r="BI27" s="17" t="str">
        <f t="shared" si="32"/>
        <v xml:space="preserve">       0.0</v>
      </c>
      <c r="BJ27" s="17" t="str">
        <f t="shared" si="33"/>
        <v xml:space="preserve">       0.0</v>
      </c>
      <c r="BK27" s="17" t="str">
        <f t="shared" si="34"/>
        <v xml:space="preserve">       0.0</v>
      </c>
      <c r="BL27" s="17" t="str">
        <f t="shared" si="35"/>
        <v xml:space="preserve">     0.000</v>
      </c>
      <c r="BM27" s="17" t="str">
        <f t="shared" si="36"/>
        <v xml:space="preserve">     0.000</v>
      </c>
      <c r="BN27" s="17" t="str">
        <f t="shared" si="37"/>
        <v xml:space="preserve">     0.000</v>
      </c>
      <c r="BO27" s="17" t="str">
        <f t="shared" si="38"/>
        <v xml:space="preserve">     0.000</v>
      </c>
      <c r="BP27" s="17" t="str">
        <f t="shared" si="39"/>
        <v xml:space="preserve">     0.000</v>
      </c>
      <c r="BQ27" s="17" t="str">
        <f t="shared" si="40"/>
        <v xml:space="preserve">    0</v>
      </c>
    </row>
    <row r="28" spans="1:69" ht="15" customHeight="1">
      <c r="A28" s="53">
        <f>データ!B24</f>
        <v>0</v>
      </c>
      <c r="B28" s="57">
        <f>データ!C24</f>
        <v>0</v>
      </c>
      <c r="C28" s="54" t="str">
        <f t="shared" si="1"/>
        <v>粘性土</v>
      </c>
      <c r="D28" s="97">
        <f>データ!E24</f>
        <v>0</v>
      </c>
      <c r="E28" s="85">
        <f>データ!F24</f>
        <v>0</v>
      </c>
      <c r="F28" s="84">
        <f>データ!G24</f>
        <v>0</v>
      </c>
      <c r="G28" s="79">
        <f>データ!H24</f>
        <v>0</v>
      </c>
      <c r="H28" s="84">
        <f>データ!I24</f>
        <v>0</v>
      </c>
      <c r="I28" s="98">
        <f>データ!J24</f>
        <v>0</v>
      </c>
      <c r="J28" s="99">
        <f>データ!D24</f>
        <v>0</v>
      </c>
      <c r="K28" s="99">
        <f>データ!K24</f>
        <v>0</v>
      </c>
      <c r="L28" s="100">
        <f>データ!L24</f>
        <v>0</v>
      </c>
      <c r="M28" s="101">
        <f>データ!M24</f>
        <v>0</v>
      </c>
      <c r="N28" s="71">
        <f>データ!N24</f>
        <v>0</v>
      </c>
      <c r="O28" s="71">
        <f>データ!O24</f>
        <v>0</v>
      </c>
      <c r="P28" s="102">
        <f>データ!P24</f>
        <v>0</v>
      </c>
      <c r="Q28" s="99">
        <f>データ!Q24</f>
        <v>0</v>
      </c>
      <c r="R28" s="99">
        <f>データ!R24</f>
        <v>0</v>
      </c>
      <c r="S28" s="99">
        <f>データ!S24</f>
        <v>0</v>
      </c>
      <c r="T28" s="99">
        <f>データ!T24</f>
        <v>0</v>
      </c>
      <c r="U28" s="98">
        <f>データ!U24</f>
        <v>0</v>
      </c>
      <c r="V28" s="88">
        <f>データ!V24</f>
        <v>0</v>
      </c>
      <c r="W28" s="138">
        <f>データ!W24</f>
        <v>0</v>
      </c>
      <c r="X28" s="88">
        <f>データ!X24</f>
        <v>0</v>
      </c>
      <c r="Y28" s="45">
        <f t="shared" si="2"/>
        <v>0</v>
      </c>
      <c r="Z28" s="59" t="e">
        <f t="shared" si="41"/>
        <v>#N/A</v>
      </c>
      <c r="AA28" s="22" t="e">
        <f t="shared" si="46"/>
        <v>#NUM!</v>
      </c>
      <c r="AB28" s="22" t="e">
        <f t="shared" si="47"/>
        <v>#NUM!</v>
      </c>
      <c r="AC28" s="22" t="e">
        <f t="shared" si="48"/>
        <v>#NUM!</v>
      </c>
      <c r="AD28" s="22" t="str">
        <f t="shared" si="49"/>
        <v xml:space="preserve">       0.0       0.0       0.0     0.000     0.000     0.000     0.000     0.000</v>
      </c>
      <c r="AE28" s="22" t="str">
        <f t="shared" si="3"/>
        <v xml:space="preserve">    0    0   0.00001                                            0</v>
      </c>
      <c r="AF28" s="21" t="e">
        <f t="shared" si="4"/>
        <v>#NUM!</v>
      </c>
      <c r="AG28" s="21">
        <f t="shared" si="5"/>
        <v>3</v>
      </c>
      <c r="AH28" s="21">
        <f t="shared" si="6"/>
        <v>3</v>
      </c>
      <c r="AI28" s="21">
        <f t="shared" si="7"/>
        <v>3</v>
      </c>
      <c r="AJ28" s="21">
        <f t="shared" si="8"/>
        <v>3</v>
      </c>
      <c r="AK28" s="21" t="e">
        <f t="shared" si="9"/>
        <v>#NUM!</v>
      </c>
      <c r="AL28" s="21" t="e">
        <f t="shared" si="10"/>
        <v>#NUM!</v>
      </c>
      <c r="AM28" s="21" t="e">
        <f t="shared" si="11"/>
        <v>#NUM!</v>
      </c>
      <c r="AN28" s="21" t="e">
        <f t="shared" si="12"/>
        <v>#NUM!</v>
      </c>
      <c r="AO28" s="21" t="e">
        <f t="shared" si="13"/>
        <v>#NUM!</v>
      </c>
      <c r="AP28" s="21">
        <f t="shared" si="14"/>
        <v>3</v>
      </c>
      <c r="AQ28" s="21">
        <f t="shared" si="15"/>
        <v>3</v>
      </c>
      <c r="AR28" s="21">
        <f t="shared" si="16"/>
        <v>3</v>
      </c>
      <c r="AS28" s="117">
        <f t="shared" si="17"/>
        <v>5</v>
      </c>
      <c r="AT28" s="117">
        <f t="shared" si="18"/>
        <v>5</v>
      </c>
      <c r="AU28" s="117">
        <f t="shared" si="19"/>
        <v>5</v>
      </c>
      <c r="AV28" s="117">
        <f t="shared" si="20"/>
        <v>5</v>
      </c>
      <c r="AW28" s="117">
        <f t="shared" si="21"/>
        <v>5</v>
      </c>
      <c r="AX28" s="17">
        <v>1</v>
      </c>
      <c r="AY28" s="47" t="e">
        <f t="shared" si="22"/>
        <v>#NUM!</v>
      </c>
      <c r="AZ28" s="17" t="str">
        <f t="shared" si="23"/>
        <v xml:space="preserve">       0.0</v>
      </c>
      <c r="BA28" s="17" t="str">
        <f t="shared" si="24"/>
        <v xml:space="preserve">       0.0</v>
      </c>
      <c r="BB28" s="17" t="str">
        <f t="shared" si="25"/>
        <v xml:space="preserve">       0.0</v>
      </c>
      <c r="BC28" s="17" t="str">
        <f t="shared" si="26"/>
        <v xml:space="preserve">       0.0</v>
      </c>
      <c r="BD28" s="17" t="e">
        <f t="shared" si="27"/>
        <v>#NUM!</v>
      </c>
      <c r="BE28" s="17" t="e">
        <f t="shared" si="28"/>
        <v>#NUM!</v>
      </c>
      <c r="BF28" s="17" t="e">
        <f t="shared" si="29"/>
        <v>#NUM!</v>
      </c>
      <c r="BG28" s="17" t="e">
        <f t="shared" si="30"/>
        <v>#NUM!</v>
      </c>
      <c r="BH28" s="17" t="e">
        <f t="shared" si="31"/>
        <v>#NUM!</v>
      </c>
      <c r="BI28" s="17" t="str">
        <f t="shared" si="32"/>
        <v xml:space="preserve">       0.0</v>
      </c>
      <c r="BJ28" s="17" t="str">
        <f t="shared" si="33"/>
        <v xml:space="preserve">       0.0</v>
      </c>
      <c r="BK28" s="17" t="str">
        <f t="shared" si="34"/>
        <v xml:space="preserve">       0.0</v>
      </c>
      <c r="BL28" s="17" t="str">
        <f t="shared" si="35"/>
        <v xml:space="preserve">     0.000</v>
      </c>
      <c r="BM28" s="17" t="str">
        <f t="shared" si="36"/>
        <v xml:space="preserve">     0.000</v>
      </c>
      <c r="BN28" s="17" t="str">
        <f t="shared" si="37"/>
        <v xml:space="preserve">     0.000</v>
      </c>
      <c r="BO28" s="17" t="str">
        <f t="shared" si="38"/>
        <v xml:space="preserve">     0.000</v>
      </c>
      <c r="BP28" s="17" t="str">
        <f t="shared" si="39"/>
        <v xml:space="preserve">     0.000</v>
      </c>
      <c r="BQ28" s="17" t="str">
        <f t="shared" si="40"/>
        <v xml:space="preserve">    0</v>
      </c>
    </row>
    <row r="29" spans="1:69" ht="15" customHeight="1">
      <c r="A29" s="53">
        <f>データ!B25</f>
        <v>0</v>
      </c>
      <c r="B29" s="57">
        <f>データ!C25</f>
        <v>0</v>
      </c>
      <c r="C29" s="54" t="str">
        <f t="shared" si="1"/>
        <v>粘性土</v>
      </c>
      <c r="D29" s="97">
        <f>データ!E25</f>
        <v>0</v>
      </c>
      <c r="E29" s="85">
        <f>データ!F25</f>
        <v>0</v>
      </c>
      <c r="F29" s="84">
        <f>データ!G25</f>
        <v>0</v>
      </c>
      <c r="G29" s="79">
        <f>データ!H25</f>
        <v>0</v>
      </c>
      <c r="H29" s="84">
        <f>データ!I25</f>
        <v>0</v>
      </c>
      <c r="I29" s="98">
        <f>データ!J25</f>
        <v>0</v>
      </c>
      <c r="J29" s="99">
        <f>データ!D25</f>
        <v>0</v>
      </c>
      <c r="K29" s="99">
        <f>データ!K25</f>
        <v>0</v>
      </c>
      <c r="L29" s="100">
        <f>データ!L25</f>
        <v>0</v>
      </c>
      <c r="M29" s="101">
        <f>データ!M25</f>
        <v>0</v>
      </c>
      <c r="N29" s="71">
        <f>データ!N25</f>
        <v>0</v>
      </c>
      <c r="O29" s="71">
        <f>データ!O25</f>
        <v>0</v>
      </c>
      <c r="P29" s="102">
        <f>データ!P25</f>
        <v>0</v>
      </c>
      <c r="Q29" s="99">
        <f>データ!Q25</f>
        <v>0</v>
      </c>
      <c r="R29" s="99">
        <f>データ!R25</f>
        <v>0</v>
      </c>
      <c r="S29" s="99">
        <f>データ!S25</f>
        <v>0</v>
      </c>
      <c r="T29" s="99">
        <f>データ!T25</f>
        <v>0</v>
      </c>
      <c r="U29" s="98">
        <f>データ!U25</f>
        <v>0</v>
      </c>
      <c r="V29" s="88">
        <f>データ!V25</f>
        <v>0</v>
      </c>
      <c r="W29" s="138">
        <f>データ!W25</f>
        <v>0</v>
      </c>
      <c r="X29" s="88">
        <f>データ!X25</f>
        <v>0</v>
      </c>
      <c r="Y29" s="45">
        <f t="shared" si="2"/>
        <v>0</v>
      </c>
      <c r="Z29" s="59" t="e">
        <f t="shared" si="41"/>
        <v>#N/A</v>
      </c>
      <c r="AA29" s="22" t="e">
        <f t="shared" si="46"/>
        <v>#NUM!</v>
      </c>
      <c r="AB29" s="22" t="e">
        <f t="shared" si="47"/>
        <v>#NUM!</v>
      </c>
      <c r="AC29" s="22" t="e">
        <f t="shared" si="48"/>
        <v>#NUM!</v>
      </c>
      <c r="AD29" s="22" t="str">
        <f t="shared" si="49"/>
        <v xml:space="preserve">       0.0       0.0       0.0     0.000     0.000     0.000     0.000     0.000</v>
      </c>
      <c r="AE29" s="22" t="str">
        <f t="shared" si="3"/>
        <v xml:space="preserve">    0    0   0.00001                                            0</v>
      </c>
      <c r="AF29" s="21" t="e">
        <f t="shared" si="4"/>
        <v>#NUM!</v>
      </c>
      <c r="AG29" s="21">
        <f t="shared" si="5"/>
        <v>3</v>
      </c>
      <c r="AH29" s="21">
        <f t="shared" si="6"/>
        <v>3</v>
      </c>
      <c r="AI29" s="21">
        <f t="shared" si="7"/>
        <v>3</v>
      </c>
      <c r="AJ29" s="21">
        <f t="shared" si="8"/>
        <v>3</v>
      </c>
      <c r="AK29" s="21" t="e">
        <f t="shared" si="9"/>
        <v>#NUM!</v>
      </c>
      <c r="AL29" s="21" t="e">
        <f t="shared" si="10"/>
        <v>#NUM!</v>
      </c>
      <c r="AM29" s="21" t="e">
        <f t="shared" si="11"/>
        <v>#NUM!</v>
      </c>
      <c r="AN29" s="21" t="e">
        <f t="shared" si="12"/>
        <v>#NUM!</v>
      </c>
      <c r="AO29" s="21" t="e">
        <f t="shared" si="13"/>
        <v>#NUM!</v>
      </c>
      <c r="AP29" s="21">
        <f t="shared" si="14"/>
        <v>3</v>
      </c>
      <c r="AQ29" s="21">
        <f t="shared" si="15"/>
        <v>3</v>
      </c>
      <c r="AR29" s="21">
        <f t="shared" si="16"/>
        <v>3</v>
      </c>
      <c r="AS29" s="117">
        <f t="shared" si="17"/>
        <v>5</v>
      </c>
      <c r="AT29" s="117">
        <f t="shared" si="18"/>
        <v>5</v>
      </c>
      <c r="AU29" s="117">
        <f t="shared" si="19"/>
        <v>5</v>
      </c>
      <c r="AV29" s="117">
        <f t="shared" si="20"/>
        <v>5</v>
      </c>
      <c r="AW29" s="117">
        <f t="shared" si="21"/>
        <v>5</v>
      </c>
      <c r="AX29" s="17">
        <v>1</v>
      </c>
      <c r="AY29" s="47" t="e">
        <f t="shared" si="22"/>
        <v>#NUM!</v>
      </c>
      <c r="AZ29" s="17" t="str">
        <f t="shared" si="23"/>
        <v xml:space="preserve">       0.0</v>
      </c>
      <c r="BA29" s="17" t="str">
        <f t="shared" si="24"/>
        <v xml:space="preserve">       0.0</v>
      </c>
      <c r="BB29" s="17" t="str">
        <f t="shared" si="25"/>
        <v xml:space="preserve">       0.0</v>
      </c>
      <c r="BC29" s="17" t="str">
        <f t="shared" si="26"/>
        <v xml:space="preserve">       0.0</v>
      </c>
      <c r="BD29" s="17" t="e">
        <f t="shared" si="27"/>
        <v>#NUM!</v>
      </c>
      <c r="BE29" s="17" t="e">
        <f t="shared" si="28"/>
        <v>#NUM!</v>
      </c>
      <c r="BF29" s="17" t="e">
        <f t="shared" si="29"/>
        <v>#NUM!</v>
      </c>
      <c r="BG29" s="17" t="e">
        <f t="shared" si="30"/>
        <v>#NUM!</v>
      </c>
      <c r="BH29" s="17" t="e">
        <f t="shared" si="31"/>
        <v>#NUM!</v>
      </c>
      <c r="BI29" s="17" t="str">
        <f t="shared" si="32"/>
        <v xml:space="preserve">       0.0</v>
      </c>
      <c r="BJ29" s="17" t="str">
        <f t="shared" si="33"/>
        <v xml:space="preserve">       0.0</v>
      </c>
      <c r="BK29" s="17" t="str">
        <f t="shared" si="34"/>
        <v xml:space="preserve">       0.0</v>
      </c>
      <c r="BL29" s="17" t="str">
        <f t="shared" si="35"/>
        <v xml:space="preserve">     0.000</v>
      </c>
      <c r="BM29" s="17" t="str">
        <f t="shared" si="36"/>
        <v xml:space="preserve">     0.000</v>
      </c>
      <c r="BN29" s="17" t="str">
        <f t="shared" si="37"/>
        <v xml:space="preserve">     0.000</v>
      </c>
      <c r="BO29" s="17" t="str">
        <f t="shared" si="38"/>
        <v xml:space="preserve">     0.000</v>
      </c>
      <c r="BP29" s="17" t="str">
        <f t="shared" si="39"/>
        <v xml:space="preserve">     0.000</v>
      </c>
      <c r="BQ29" s="17" t="str">
        <f t="shared" si="40"/>
        <v xml:space="preserve">    0</v>
      </c>
    </row>
    <row r="30" spans="1:69" ht="15" customHeight="1">
      <c r="A30" s="53">
        <f>データ!B26</f>
        <v>0</v>
      </c>
      <c r="B30" s="57">
        <f>データ!C26</f>
        <v>0</v>
      </c>
      <c r="C30" s="54" t="str">
        <f t="shared" si="1"/>
        <v>粘性土</v>
      </c>
      <c r="D30" s="97">
        <f>データ!E26</f>
        <v>0</v>
      </c>
      <c r="E30" s="85">
        <f>データ!F26</f>
        <v>0</v>
      </c>
      <c r="F30" s="84">
        <f>データ!G26</f>
        <v>0</v>
      </c>
      <c r="G30" s="79">
        <f>データ!H26</f>
        <v>0</v>
      </c>
      <c r="H30" s="84">
        <f>データ!I26</f>
        <v>0</v>
      </c>
      <c r="I30" s="98">
        <f>データ!J26</f>
        <v>0</v>
      </c>
      <c r="J30" s="99">
        <f>データ!D26</f>
        <v>0</v>
      </c>
      <c r="K30" s="99">
        <f>データ!K26</f>
        <v>0</v>
      </c>
      <c r="L30" s="100">
        <f>データ!L26</f>
        <v>0</v>
      </c>
      <c r="M30" s="101">
        <f>データ!M26</f>
        <v>0</v>
      </c>
      <c r="N30" s="71">
        <f>データ!N26</f>
        <v>0</v>
      </c>
      <c r="O30" s="71">
        <f>データ!O26</f>
        <v>0</v>
      </c>
      <c r="P30" s="102">
        <f>データ!P26</f>
        <v>0</v>
      </c>
      <c r="Q30" s="99">
        <f>データ!Q26</f>
        <v>0</v>
      </c>
      <c r="R30" s="99">
        <f>データ!R26</f>
        <v>0</v>
      </c>
      <c r="S30" s="99">
        <f>データ!S26</f>
        <v>0</v>
      </c>
      <c r="T30" s="99">
        <f>データ!T26</f>
        <v>0</v>
      </c>
      <c r="U30" s="98">
        <f>データ!U26</f>
        <v>0</v>
      </c>
      <c r="V30" s="88">
        <f>データ!V26</f>
        <v>0</v>
      </c>
      <c r="W30" s="138">
        <f>データ!W26</f>
        <v>0</v>
      </c>
      <c r="X30" s="88">
        <f>データ!X26</f>
        <v>0</v>
      </c>
      <c r="Y30" s="45">
        <f t="shared" si="2"/>
        <v>0</v>
      </c>
      <c r="Z30" s="59" t="e">
        <f t="shared" si="41"/>
        <v>#N/A</v>
      </c>
      <c r="AA30" s="22" t="e">
        <f t="shared" si="46"/>
        <v>#NUM!</v>
      </c>
      <c r="AB30" s="22" t="e">
        <f t="shared" si="47"/>
        <v>#NUM!</v>
      </c>
      <c r="AC30" s="22" t="e">
        <f t="shared" si="48"/>
        <v>#NUM!</v>
      </c>
      <c r="AD30" s="22" t="str">
        <f t="shared" si="49"/>
        <v xml:space="preserve">       0.0       0.0       0.0     0.000     0.000     0.000     0.000     0.000</v>
      </c>
      <c r="AE30" s="22" t="str">
        <f t="shared" si="3"/>
        <v xml:space="preserve">    0    0   0.00001                                            0</v>
      </c>
      <c r="AF30" s="21" t="e">
        <f t="shared" si="4"/>
        <v>#NUM!</v>
      </c>
      <c r="AG30" s="21">
        <f t="shared" si="5"/>
        <v>3</v>
      </c>
      <c r="AH30" s="21">
        <f t="shared" si="6"/>
        <v>3</v>
      </c>
      <c r="AI30" s="21">
        <f t="shared" si="7"/>
        <v>3</v>
      </c>
      <c r="AJ30" s="21">
        <f t="shared" si="8"/>
        <v>3</v>
      </c>
      <c r="AK30" s="21" t="e">
        <f t="shared" si="9"/>
        <v>#NUM!</v>
      </c>
      <c r="AL30" s="21" t="e">
        <f t="shared" si="10"/>
        <v>#NUM!</v>
      </c>
      <c r="AM30" s="21" t="e">
        <f t="shared" si="11"/>
        <v>#NUM!</v>
      </c>
      <c r="AN30" s="21" t="e">
        <f t="shared" si="12"/>
        <v>#NUM!</v>
      </c>
      <c r="AO30" s="21" t="e">
        <f t="shared" si="13"/>
        <v>#NUM!</v>
      </c>
      <c r="AP30" s="21">
        <f t="shared" si="14"/>
        <v>3</v>
      </c>
      <c r="AQ30" s="21">
        <f t="shared" si="15"/>
        <v>3</v>
      </c>
      <c r="AR30" s="21">
        <f t="shared" si="16"/>
        <v>3</v>
      </c>
      <c r="AS30" s="117">
        <f t="shared" si="17"/>
        <v>5</v>
      </c>
      <c r="AT30" s="117">
        <f t="shared" si="18"/>
        <v>5</v>
      </c>
      <c r="AU30" s="117">
        <f t="shared" si="19"/>
        <v>5</v>
      </c>
      <c r="AV30" s="117">
        <f t="shared" si="20"/>
        <v>5</v>
      </c>
      <c r="AW30" s="117">
        <f t="shared" si="21"/>
        <v>5</v>
      </c>
      <c r="AX30" s="17">
        <v>1</v>
      </c>
      <c r="AY30" s="47" t="e">
        <f t="shared" si="22"/>
        <v>#NUM!</v>
      </c>
      <c r="AZ30" s="17" t="str">
        <f t="shared" si="23"/>
        <v xml:space="preserve">       0.0</v>
      </c>
      <c r="BA30" s="17" t="str">
        <f t="shared" si="24"/>
        <v xml:space="preserve">       0.0</v>
      </c>
      <c r="BB30" s="17" t="str">
        <f t="shared" si="25"/>
        <v xml:space="preserve">       0.0</v>
      </c>
      <c r="BC30" s="17" t="str">
        <f t="shared" si="26"/>
        <v xml:space="preserve">       0.0</v>
      </c>
      <c r="BD30" s="17" t="e">
        <f t="shared" si="27"/>
        <v>#NUM!</v>
      </c>
      <c r="BE30" s="17" t="e">
        <f t="shared" si="28"/>
        <v>#NUM!</v>
      </c>
      <c r="BF30" s="17" t="e">
        <f t="shared" si="29"/>
        <v>#NUM!</v>
      </c>
      <c r="BG30" s="17" t="e">
        <f t="shared" si="30"/>
        <v>#NUM!</v>
      </c>
      <c r="BH30" s="17" t="e">
        <f t="shared" si="31"/>
        <v>#NUM!</v>
      </c>
      <c r="BI30" s="17" t="str">
        <f t="shared" si="32"/>
        <v xml:space="preserve">       0.0</v>
      </c>
      <c r="BJ30" s="17" t="str">
        <f t="shared" si="33"/>
        <v xml:space="preserve">       0.0</v>
      </c>
      <c r="BK30" s="17" t="str">
        <f t="shared" si="34"/>
        <v xml:space="preserve">       0.0</v>
      </c>
      <c r="BL30" s="17" t="str">
        <f t="shared" si="35"/>
        <v xml:space="preserve">     0.000</v>
      </c>
      <c r="BM30" s="17" t="str">
        <f t="shared" si="36"/>
        <v xml:space="preserve">     0.000</v>
      </c>
      <c r="BN30" s="17" t="str">
        <f t="shared" si="37"/>
        <v xml:space="preserve">     0.000</v>
      </c>
      <c r="BO30" s="17" t="str">
        <f t="shared" si="38"/>
        <v xml:space="preserve">     0.000</v>
      </c>
      <c r="BP30" s="17" t="str">
        <f t="shared" si="39"/>
        <v xml:space="preserve">     0.000</v>
      </c>
      <c r="BQ30" s="17" t="str">
        <f t="shared" si="40"/>
        <v xml:space="preserve">    0</v>
      </c>
    </row>
    <row r="31" spans="1:69" ht="15" customHeight="1">
      <c r="A31" s="53">
        <f>データ!B27</f>
        <v>0</v>
      </c>
      <c r="B31" s="57">
        <f>データ!C27</f>
        <v>0</v>
      </c>
      <c r="C31" s="54" t="str">
        <f t="shared" si="1"/>
        <v>粘性土</v>
      </c>
      <c r="D31" s="97">
        <f>データ!E27</f>
        <v>0</v>
      </c>
      <c r="E31" s="85">
        <f>データ!F27</f>
        <v>0</v>
      </c>
      <c r="F31" s="84">
        <f>データ!G27</f>
        <v>0</v>
      </c>
      <c r="G31" s="79">
        <f>データ!H27</f>
        <v>0</v>
      </c>
      <c r="H31" s="84">
        <f>データ!I27</f>
        <v>0</v>
      </c>
      <c r="I31" s="98">
        <f>データ!J27</f>
        <v>0</v>
      </c>
      <c r="J31" s="99">
        <f>データ!D27</f>
        <v>0</v>
      </c>
      <c r="K31" s="99">
        <f>データ!K27</f>
        <v>0</v>
      </c>
      <c r="L31" s="100">
        <f>データ!L27</f>
        <v>0</v>
      </c>
      <c r="M31" s="101">
        <f>データ!M27</f>
        <v>0</v>
      </c>
      <c r="N31" s="71">
        <f>データ!N27</f>
        <v>0</v>
      </c>
      <c r="O31" s="71">
        <f>データ!O27</f>
        <v>0</v>
      </c>
      <c r="P31" s="102">
        <f>データ!P27</f>
        <v>0</v>
      </c>
      <c r="Q31" s="99">
        <f>データ!Q27</f>
        <v>0</v>
      </c>
      <c r="R31" s="99">
        <f>データ!R27</f>
        <v>0</v>
      </c>
      <c r="S31" s="99">
        <f>データ!S27</f>
        <v>0</v>
      </c>
      <c r="T31" s="99">
        <f>データ!T27</f>
        <v>0</v>
      </c>
      <c r="U31" s="98">
        <f>データ!U27</f>
        <v>0</v>
      </c>
      <c r="V31" s="88">
        <f>データ!V27</f>
        <v>0</v>
      </c>
      <c r="W31" s="138">
        <f>データ!W27</f>
        <v>0</v>
      </c>
      <c r="X31" s="88">
        <f>データ!X27</f>
        <v>0</v>
      </c>
      <c r="Y31" s="45">
        <f t="shared" si="2"/>
        <v>0</v>
      </c>
      <c r="Z31" s="59" t="e">
        <f t="shared" si="41"/>
        <v>#N/A</v>
      </c>
      <c r="AA31" s="22" t="e">
        <f t="shared" si="46"/>
        <v>#NUM!</v>
      </c>
      <c r="AB31" s="22" t="e">
        <f t="shared" si="47"/>
        <v>#NUM!</v>
      </c>
      <c r="AC31" s="22" t="e">
        <f t="shared" si="48"/>
        <v>#NUM!</v>
      </c>
      <c r="AD31" s="22" t="str">
        <f t="shared" si="49"/>
        <v xml:space="preserve">       0.0       0.0       0.0     0.000     0.000     0.000     0.000     0.000</v>
      </c>
      <c r="AE31" s="22" t="str">
        <f t="shared" si="3"/>
        <v xml:space="preserve">    0    0   0.00001                                            0</v>
      </c>
      <c r="AF31" s="21" t="e">
        <f t="shared" si="4"/>
        <v>#NUM!</v>
      </c>
      <c r="AG31" s="21">
        <f t="shared" si="5"/>
        <v>3</v>
      </c>
      <c r="AH31" s="21">
        <f t="shared" si="6"/>
        <v>3</v>
      </c>
      <c r="AI31" s="21">
        <f t="shared" si="7"/>
        <v>3</v>
      </c>
      <c r="AJ31" s="21">
        <f t="shared" si="8"/>
        <v>3</v>
      </c>
      <c r="AK31" s="21" t="e">
        <f t="shared" si="9"/>
        <v>#NUM!</v>
      </c>
      <c r="AL31" s="21" t="e">
        <f t="shared" si="10"/>
        <v>#NUM!</v>
      </c>
      <c r="AM31" s="21" t="e">
        <f t="shared" si="11"/>
        <v>#NUM!</v>
      </c>
      <c r="AN31" s="21" t="e">
        <f t="shared" si="12"/>
        <v>#NUM!</v>
      </c>
      <c r="AO31" s="21" t="e">
        <f t="shared" si="13"/>
        <v>#NUM!</v>
      </c>
      <c r="AP31" s="21">
        <f t="shared" si="14"/>
        <v>3</v>
      </c>
      <c r="AQ31" s="21">
        <f t="shared" si="15"/>
        <v>3</v>
      </c>
      <c r="AR31" s="21">
        <f t="shared" si="16"/>
        <v>3</v>
      </c>
      <c r="AS31" s="117">
        <f t="shared" si="17"/>
        <v>5</v>
      </c>
      <c r="AT31" s="117">
        <f t="shared" si="18"/>
        <v>5</v>
      </c>
      <c r="AU31" s="117">
        <f t="shared" si="19"/>
        <v>5</v>
      </c>
      <c r="AV31" s="117">
        <f t="shared" si="20"/>
        <v>5</v>
      </c>
      <c r="AW31" s="117">
        <f t="shared" si="21"/>
        <v>5</v>
      </c>
      <c r="AX31" s="17">
        <v>1</v>
      </c>
      <c r="AY31" s="47" t="e">
        <f t="shared" si="22"/>
        <v>#NUM!</v>
      </c>
      <c r="AZ31" s="17" t="str">
        <f t="shared" si="23"/>
        <v xml:space="preserve">       0.0</v>
      </c>
      <c r="BA31" s="17" t="str">
        <f t="shared" si="24"/>
        <v xml:space="preserve">       0.0</v>
      </c>
      <c r="BB31" s="17" t="str">
        <f t="shared" si="25"/>
        <v xml:space="preserve">       0.0</v>
      </c>
      <c r="BC31" s="17" t="str">
        <f t="shared" si="26"/>
        <v xml:space="preserve">       0.0</v>
      </c>
      <c r="BD31" s="17" t="e">
        <f t="shared" si="27"/>
        <v>#NUM!</v>
      </c>
      <c r="BE31" s="17" t="e">
        <f t="shared" si="28"/>
        <v>#NUM!</v>
      </c>
      <c r="BF31" s="17" t="e">
        <f t="shared" si="29"/>
        <v>#NUM!</v>
      </c>
      <c r="BG31" s="17" t="e">
        <f t="shared" si="30"/>
        <v>#NUM!</v>
      </c>
      <c r="BH31" s="17" t="e">
        <f t="shared" si="31"/>
        <v>#NUM!</v>
      </c>
      <c r="BI31" s="17" t="str">
        <f t="shared" si="32"/>
        <v xml:space="preserve">       0.0</v>
      </c>
      <c r="BJ31" s="17" t="str">
        <f t="shared" si="33"/>
        <v xml:space="preserve">       0.0</v>
      </c>
      <c r="BK31" s="17" t="str">
        <f t="shared" si="34"/>
        <v xml:space="preserve">       0.0</v>
      </c>
      <c r="BL31" s="17" t="str">
        <f t="shared" si="35"/>
        <v xml:space="preserve">     0.000</v>
      </c>
      <c r="BM31" s="17" t="str">
        <f t="shared" si="36"/>
        <v xml:space="preserve">     0.000</v>
      </c>
      <c r="BN31" s="17" t="str">
        <f t="shared" si="37"/>
        <v xml:space="preserve">     0.000</v>
      </c>
      <c r="BO31" s="17" t="str">
        <f t="shared" si="38"/>
        <v xml:space="preserve">     0.000</v>
      </c>
      <c r="BP31" s="17" t="str">
        <f t="shared" si="39"/>
        <v xml:space="preserve">     0.000</v>
      </c>
      <c r="BQ31" s="17" t="str">
        <f t="shared" si="40"/>
        <v xml:space="preserve">    0</v>
      </c>
    </row>
    <row r="32" spans="1:69" ht="15" customHeight="1">
      <c r="A32" s="63">
        <f>データ!B28</f>
        <v>0</v>
      </c>
      <c r="B32" s="64">
        <f>データ!C28</f>
        <v>0</v>
      </c>
      <c r="C32" s="65" t="str">
        <f t="shared" si="1"/>
        <v>粘性土</v>
      </c>
      <c r="D32" s="104">
        <f>データ!E28</f>
        <v>0</v>
      </c>
      <c r="E32" s="128">
        <f>データ!F28</f>
        <v>0</v>
      </c>
      <c r="F32" s="86">
        <f>データ!G28</f>
        <v>0</v>
      </c>
      <c r="G32" s="80">
        <f>データ!H28</f>
        <v>0</v>
      </c>
      <c r="H32" s="86">
        <f>データ!I28</f>
        <v>0</v>
      </c>
      <c r="I32" s="105">
        <f>データ!J28</f>
        <v>0</v>
      </c>
      <c r="J32" s="103">
        <f>データ!D28</f>
        <v>0</v>
      </c>
      <c r="K32" s="103">
        <f>データ!K28</f>
        <v>0</v>
      </c>
      <c r="L32" s="106">
        <f>データ!L28</f>
        <v>0</v>
      </c>
      <c r="M32" s="107">
        <f>データ!M28</f>
        <v>0</v>
      </c>
      <c r="N32" s="73">
        <f>データ!N28</f>
        <v>0</v>
      </c>
      <c r="O32" s="73">
        <f>データ!O28</f>
        <v>0</v>
      </c>
      <c r="P32" s="108">
        <f>データ!P28</f>
        <v>0</v>
      </c>
      <c r="Q32" s="103">
        <f>データ!Q28</f>
        <v>0</v>
      </c>
      <c r="R32" s="103">
        <f>データ!R28</f>
        <v>0</v>
      </c>
      <c r="S32" s="103">
        <f>データ!S28</f>
        <v>0</v>
      </c>
      <c r="T32" s="103">
        <f>データ!T28</f>
        <v>0</v>
      </c>
      <c r="U32" s="105">
        <f>データ!U28</f>
        <v>0</v>
      </c>
      <c r="V32" s="89">
        <f>データ!V28</f>
        <v>0</v>
      </c>
      <c r="W32" s="139">
        <f>データ!W28</f>
        <v>0</v>
      </c>
      <c r="X32" s="89">
        <f>データ!X28</f>
        <v>0</v>
      </c>
      <c r="Y32" s="45">
        <f t="shared" si="2"/>
        <v>0</v>
      </c>
      <c r="Z32" s="59" t="e">
        <f t="shared" si="41"/>
        <v>#N/A</v>
      </c>
      <c r="AA32" s="22" t="e">
        <f t="shared" si="46"/>
        <v>#NUM!</v>
      </c>
      <c r="AB32" s="22" t="e">
        <f t="shared" si="47"/>
        <v>#NUM!</v>
      </c>
      <c r="AC32" s="22" t="e">
        <f t="shared" si="48"/>
        <v>#NUM!</v>
      </c>
      <c r="AD32" s="22" t="str">
        <f t="shared" si="49"/>
        <v xml:space="preserve">       0.0       0.0       0.0     0.000     0.000     0.000     0.000     0.000</v>
      </c>
      <c r="AE32" s="22" t="str">
        <f t="shared" si="3"/>
        <v xml:space="preserve">    0    0   0.00001                                            0</v>
      </c>
      <c r="AF32" s="21" t="e">
        <f t="shared" si="4"/>
        <v>#NUM!</v>
      </c>
      <c r="AG32" s="21">
        <f t="shared" si="5"/>
        <v>3</v>
      </c>
      <c r="AH32" s="21">
        <f t="shared" si="6"/>
        <v>3</v>
      </c>
      <c r="AI32" s="21">
        <f t="shared" si="7"/>
        <v>3</v>
      </c>
      <c r="AJ32" s="21">
        <f t="shared" si="8"/>
        <v>3</v>
      </c>
      <c r="AK32" s="21" t="e">
        <f t="shared" si="9"/>
        <v>#NUM!</v>
      </c>
      <c r="AL32" s="21" t="e">
        <f t="shared" si="10"/>
        <v>#NUM!</v>
      </c>
      <c r="AM32" s="21" t="e">
        <f t="shared" si="11"/>
        <v>#NUM!</v>
      </c>
      <c r="AN32" s="21" t="e">
        <f t="shared" si="12"/>
        <v>#NUM!</v>
      </c>
      <c r="AO32" s="21" t="e">
        <f t="shared" si="13"/>
        <v>#NUM!</v>
      </c>
      <c r="AP32" s="21">
        <f t="shared" si="14"/>
        <v>3</v>
      </c>
      <c r="AQ32" s="21">
        <f t="shared" si="15"/>
        <v>3</v>
      </c>
      <c r="AR32" s="21">
        <f t="shared" si="16"/>
        <v>3</v>
      </c>
      <c r="AS32" s="117">
        <f t="shared" si="17"/>
        <v>5</v>
      </c>
      <c r="AT32" s="117">
        <f t="shared" si="18"/>
        <v>5</v>
      </c>
      <c r="AU32" s="117">
        <f t="shared" si="19"/>
        <v>5</v>
      </c>
      <c r="AV32" s="117">
        <f t="shared" si="20"/>
        <v>5</v>
      </c>
      <c r="AW32" s="117">
        <f t="shared" si="21"/>
        <v>5</v>
      </c>
      <c r="AX32" s="17">
        <v>1</v>
      </c>
      <c r="AY32" s="47" t="e">
        <f t="shared" si="22"/>
        <v>#NUM!</v>
      </c>
      <c r="AZ32" s="17" t="str">
        <f t="shared" si="23"/>
        <v xml:space="preserve">       0.0</v>
      </c>
      <c r="BA32" s="17" t="str">
        <f t="shared" si="24"/>
        <v xml:space="preserve">       0.0</v>
      </c>
      <c r="BB32" s="17" t="str">
        <f t="shared" si="25"/>
        <v xml:space="preserve">       0.0</v>
      </c>
      <c r="BC32" s="17" t="str">
        <f t="shared" si="26"/>
        <v xml:space="preserve">       0.0</v>
      </c>
      <c r="BD32" s="17" t="e">
        <f t="shared" si="27"/>
        <v>#NUM!</v>
      </c>
      <c r="BE32" s="17" t="e">
        <f t="shared" si="28"/>
        <v>#NUM!</v>
      </c>
      <c r="BF32" s="17" t="e">
        <f t="shared" si="29"/>
        <v>#NUM!</v>
      </c>
      <c r="BG32" s="17" t="e">
        <f t="shared" si="30"/>
        <v>#NUM!</v>
      </c>
      <c r="BH32" s="17" t="e">
        <f t="shared" si="31"/>
        <v>#NUM!</v>
      </c>
      <c r="BI32" s="17" t="str">
        <f t="shared" si="32"/>
        <v xml:space="preserve">       0.0</v>
      </c>
      <c r="BJ32" s="17" t="str">
        <f t="shared" si="33"/>
        <v xml:space="preserve">       0.0</v>
      </c>
      <c r="BK32" s="17" t="str">
        <f t="shared" si="34"/>
        <v xml:space="preserve">       0.0</v>
      </c>
      <c r="BL32" s="17" t="str">
        <f t="shared" si="35"/>
        <v xml:space="preserve">     0.000</v>
      </c>
      <c r="BM32" s="17" t="str">
        <f t="shared" si="36"/>
        <v xml:space="preserve">     0.000</v>
      </c>
      <c r="BN32" s="17" t="str">
        <f t="shared" si="37"/>
        <v xml:space="preserve">     0.000</v>
      </c>
      <c r="BO32" s="17" t="str">
        <f t="shared" si="38"/>
        <v xml:space="preserve">     0.000</v>
      </c>
      <c r="BP32" s="17" t="str">
        <f t="shared" si="39"/>
        <v xml:space="preserve">     0.000</v>
      </c>
      <c r="BQ32" s="17" t="str">
        <f t="shared" si="40"/>
        <v xml:space="preserve">    0</v>
      </c>
    </row>
    <row r="33" spans="1:69" ht="15" customHeight="1">
      <c r="A33" s="53">
        <f>データ!B29</f>
        <v>0</v>
      </c>
      <c r="B33" s="57">
        <f>データ!C29</f>
        <v>0</v>
      </c>
      <c r="C33" s="54" t="str">
        <f t="shared" ref="C33:C37" si="50">IF(E33=180000,"石材",IF(D33=98,"砂質土","粘性土"))</f>
        <v>粘性土</v>
      </c>
      <c r="D33" s="97">
        <f>データ!E29</f>
        <v>0</v>
      </c>
      <c r="E33" s="85">
        <f>データ!F29</f>
        <v>0</v>
      </c>
      <c r="F33" s="84">
        <f>データ!G29</f>
        <v>0</v>
      </c>
      <c r="G33" s="79">
        <f>データ!H29</f>
        <v>0</v>
      </c>
      <c r="H33" s="84">
        <f>データ!I29</f>
        <v>0</v>
      </c>
      <c r="I33" s="98">
        <f>データ!J29</f>
        <v>0</v>
      </c>
      <c r="J33" s="99">
        <f>データ!D29</f>
        <v>0</v>
      </c>
      <c r="K33" s="99">
        <f>データ!K29</f>
        <v>0</v>
      </c>
      <c r="L33" s="100">
        <f>データ!L29</f>
        <v>0</v>
      </c>
      <c r="M33" s="101">
        <f>データ!M29</f>
        <v>0</v>
      </c>
      <c r="N33" s="71">
        <f>データ!N29</f>
        <v>0</v>
      </c>
      <c r="O33" s="71">
        <f>データ!O29</f>
        <v>0</v>
      </c>
      <c r="P33" s="102">
        <f>データ!P29</f>
        <v>0</v>
      </c>
      <c r="Q33" s="99">
        <f>データ!Q29</f>
        <v>0</v>
      </c>
      <c r="R33" s="99">
        <f>データ!R29</f>
        <v>0</v>
      </c>
      <c r="S33" s="99">
        <f>データ!S29</f>
        <v>0</v>
      </c>
      <c r="T33" s="99">
        <f>データ!T29</f>
        <v>0</v>
      </c>
      <c r="U33" s="98">
        <f>データ!U29</f>
        <v>0</v>
      </c>
      <c r="V33" s="88">
        <f>データ!V29</f>
        <v>0</v>
      </c>
      <c r="W33" s="138">
        <f>データ!W29</f>
        <v>0</v>
      </c>
      <c r="X33" s="88">
        <f>データ!X29</f>
        <v>0</v>
      </c>
      <c r="Y33" s="45">
        <f t="shared" ref="Y33:Y37" si="51">A33</f>
        <v>0</v>
      </c>
      <c r="Z33" s="59" t="e">
        <f t="shared" si="41"/>
        <v>#N/A</v>
      </c>
      <c r="AA33" s="22" t="e">
        <f t="shared" ref="AA33:AA37" si="52">AY33&amp;AZ33&amp;BA33&amp;BB33&amp;BC33&amp;BD33&amp;$B$4&amp;$C$4</f>
        <v>#NUM!</v>
      </c>
      <c r="AB33" s="22" t="e">
        <f t="shared" ref="AB33:AB37" si="53">BE33&amp;BF33&amp;BG33&amp;$D$4&amp;$E$4&amp;$F$4&amp;$G$4&amp;$H$4&amp;$I$4&amp;$J$4&amp;$K$4</f>
        <v>#NUM!</v>
      </c>
      <c r="AC33" s="22" t="e">
        <f t="shared" ref="AC33:AC37" si="54">BH33&amp;$L$4&amp;$M$4&amp;$N$4&amp;$O$4&amp;$P$4&amp;$Q$4&amp;$R$4&amp;$S$4&amp;$T$4&amp;BQ33</f>
        <v>#NUM!</v>
      </c>
      <c r="AD33" s="22" t="str">
        <f t="shared" ref="AD33:AD37" si="55">BI33&amp;BJ33&amp;BK33&amp;BL33&amp;BM33&amp;BN33&amp;BO33&amp;BP33</f>
        <v xml:space="preserve">       0.0       0.0       0.0     0.000     0.000     0.000     0.000     0.000</v>
      </c>
      <c r="AE33" s="22" t="str">
        <f t="shared" si="3"/>
        <v xml:space="preserve">    0    0   0.00001                                            0</v>
      </c>
      <c r="AF33" s="21" t="e">
        <f t="shared" ref="AF33:AF37" si="56">INT(LOG10(D33))+$AF$9</f>
        <v>#NUM!</v>
      </c>
      <c r="AG33" s="21">
        <f t="shared" si="5"/>
        <v>3</v>
      </c>
      <c r="AH33" s="21">
        <f t="shared" si="6"/>
        <v>3</v>
      </c>
      <c r="AI33" s="21">
        <f t="shared" si="7"/>
        <v>3</v>
      </c>
      <c r="AJ33" s="21">
        <f t="shared" si="8"/>
        <v>3</v>
      </c>
      <c r="AK33" s="21" t="e">
        <f t="shared" ref="AK33:AK37" si="57">INT(LOG10(I33))+$AK$9</f>
        <v>#NUM!</v>
      </c>
      <c r="AL33" s="21" t="e">
        <f t="shared" si="10"/>
        <v>#NUM!</v>
      </c>
      <c r="AM33" s="21" t="e">
        <f t="shared" si="11"/>
        <v>#NUM!</v>
      </c>
      <c r="AN33" s="21" t="e">
        <f t="shared" si="12"/>
        <v>#NUM!</v>
      </c>
      <c r="AO33" s="21" t="e">
        <f t="shared" si="13"/>
        <v>#NUM!</v>
      </c>
      <c r="AP33" s="21">
        <f t="shared" si="14"/>
        <v>3</v>
      </c>
      <c r="AQ33" s="21">
        <f t="shared" si="15"/>
        <v>3</v>
      </c>
      <c r="AR33" s="21">
        <f t="shared" si="16"/>
        <v>3</v>
      </c>
      <c r="AS33" s="117">
        <f t="shared" si="17"/>
        <v>5</v>
      </c>
      <c r="AT33" s="117">
        <f t="shared" si="18"/>
        <v>5</v>
      </c>
      <c r="AU33" s="117">
        <f t="shared" si="19"/>
        <v>5</v>
      </c>
      <c r="AV33" s="117">
        <f t="shared" si="20"/>
        <v>5</v>
      </c>
      <c r="AW33" s="117">
        <f t="shared" si="21"/>
        <v>5</v>
      </c>
      <c r="AX33" s="17">
        <v>1</v>
      </c>
      <c r="AY33" s="47" t="e">
        <f t="shared" si="22"/>
        <v>#NUM!</v>
      </c>
      <c r="AZ33" s="17" t="str">
        <f t="shared" si="23"/>
        <v xml:space="preserve">       0.0</v>
      </c>
      <c r="BA33" s="17" t="str">
        <f t="shared" si="24"/>
        <v xml:space="preserve">       0.0</v>
      </c>
      <c r="BB33" s="17" t="str">
        <f t="shared" si="25"/>
        <v xml:space="preserve">       0.0</v>
      </c>
      <c r="BC33" s="17" t="str">
        <f t="shared" si="26"/>
        <v xml:space="preserve">       0.0</v>
      </c>
      <c r="BD33" s="17" t="e">
        <f t="shared" si="27"/>
        <v>#NUM!</v>
      </c>
      <c r="BE33" s="17" t="e">
        <f t="shared" si="28"/>
        <v>#NUM!</v>
      </c>
      <c r="BF33" s="17" t="e">
        <f t="shared" si="29"/>
        <v>#NUM!</v>
      </c>
      <c r="BG33" s="17" t="e">
        <f t="shared" si="30"/>
        <v>#NUM!</v>
      </c>
      <c r="BH33" s="17" t="e">
        <f t="shared" si="31"/>
        <v>#NUM!</v>
      </c>
      <c r="BI33" s="17" t="str">
        <f t="shared" si="32"/>
        <v xml:space="preserve">       0.0</v>
      </c>
      <c r="BJ33" s="17" t="str">
        <f t="shared" si="33"/>
        <v xml:space="preserve">       0.0</v>
      </c>
      <c r="BK33" s="17" t="str">
        <f t="shared" si="34"/>
        <v xml:space="preserve">       0.0</v>
      </c>
      <c r="BL33" s="17" t="str">
        <f t="shared" si="35"/>
        <v xml:space="preserve">     0.000</v>
      </c>
      <c r="BM33" s="17" t="str">
        <f t="shared" si="36"/>
        <v xml:space="preserve">     0.000</v>
      </c>
      <c r="BN33" s="17" t="str">
        <f t="shared" si="37"/>
        <v xml:space="preserve">     0.000</v>
      </c>
      <c r="BO33" s="17" t="str">
        <f t="shared" si="38"/>
        <v xml:space="preserve">     0.000</v>
      </c>
      <c r="BP33" s="17" t="str">
        <f t="shared" si="39"/>
        <v xml:space="preserve">     0.000</v>
      </c>
      <c r="BQ33" s="17" t="str">
        <f t="shared" si="40"/>
        <v xml:space="preserve">    0</v>
      </c>
    </row>
    <row r="34" spans="1:69" ht="15" customHeight="1">
      <c r="A34" s="53">
        <f>データ!B30</f>
        <v>0</v>
      </c>
      <c r="B34" s="57">
        <f>データ!C30</f>
        <v>0</v>
      </c>
      <c r="C34" s="54" t="str">
        <f t="shared" si="50"/>
        <v>粘性土</v>
      </c>
      <c r="D34" s="97">
        <f>データ!E30</f>
        <v>0</v>
      </c>
      <c r="E34" s="85">
        <f>データ!F30</f>
        <v>0</v>
      </c>
      <c r="F34" s="84">
        <f>データ!G30</f>
        <v>0</v>
      </c>
      <c r="G34" s="79">
        <f>データ!H30</f>
        <v>0</v>
      </c>
      <c r="H34" s="84">
        <f>データ!I30</f>
        <v>0</v>
      </c>
      <c r="I34" s="98">
        <f>データ!J30</f>
        <v>0</v>
      </c>
      <c r="J34" s="99">
        <f>データ!D30</f>
        <v>0</v>
      </c>
      <c r="K34" s="99">
        <f>データ!K30</f>
        <v>0</v>
      </c>
      <c r="L34" s="100">
        <f>データ!L30</f>
        <v>0</v>
      </c>
      <c r="M34" s="101">
        <f>データ!M30</f>
        <v>0</v>
      </c>
      <c r="N34" s="71">
        <f>データ!N30</f>
        <v>0</v>
      </c>
      <c r="O34" s="71">
        <f>データ!O30</f>
        <v>0</v>
      </c>
      <c r="P34" s="102">
        <f>データ!P30</f>
        <v>0</v>
      </c>
      <c r="Q34" s="99">
        <f>データ!Q30</f>
        <v>0</v>
      </c>
      <c r="R34" s="99">
        <f>データ!R30</f>
        <v>0</v>
      </c>
      <c r="S34" s="99">
        <f>データ!S30</f>
        <v>0</v>
      </c>
      <c r="T34" s="99">
        <f>データ!T30</f>
        <v>0</v>
      </c>
      <c r="U34" s="98">
        <f>データ!U30</f>
        <v>0</v>
      </c>
      <c r="V34" s="88">
        <f>データ!V30</f>
        <v>0</v>
      </c>
      <c r="W34" s="138">
        <f>データ!W30</f>
        <v>0</v>
      </c>
      <c r="X34" s="88">
        <f>データ!X30</f>
        <v>0</v>
      </c>
      <c r="Y34" s="45">
        <f t="shared" si="51"/>
        <v>0</v>
      </c>
      <c r="Z34" s="59" t="e">
        <f t="shared" si="41"/>
        <v>#N/A</v>
      </c>
      <c r="AA34" s="22" t="e">
        <f t="shared" si="52"/>
        <v>#NUM!</v>
      </c>
      <c r="AB34" s="22" t="e">
        <f t="shared" si="53"/>
        <v>#NUM!</v>
      </c>
      <c r="AC34" s="22" t="e">
        <f t="shared" si="54"/>
        <v>#NUM!</v>
      </c>
      <c r="AD34" s="22" t="str">
        <f t="shared" si="55"/>
        <v xml:space="preserve">       0.0       0.0       0.0     0.000     0.000     0.000     0.000     0.000</v>
      </c>
      <c r="AE34" s="22" t="str">
        <f t="shared" si="3"/>
        <v xml:space="preserve">    0    0   0.00001                                            0</v>
      </c>
      <c r="AF34" s="21" t="e">
        <f t="shared" si="56"/>
        <v>#NUM!</v>
      </c>
      <c r="AG34" s="21">
        <f t="shared" si="5"/>
        <v>3</v>
      </c>
      <c r="AH34" s="21">
        <f t="shared" si="6"/>
        <v>3</v>
      </c>
      <c r="AI34" s="21">
        <f t="shared" si="7"/>
        <v>3</v>
      </c>
      <c r="AJ34" s="21">
        <f t="shared" si="8"/>
        <v>3</v>
      </c>
      <c r="AK34" s="21" t="e">
        <f t="shared" si="57"/>
        <v>#NUM!</v>
      </c>
      <c r="AL34" s="21" t="e">
        <f t="shared" si="10"/>
        <v>#NUM!</v>
      </c>
      <c r="AM34" s="21" t="e">
        <f t="shared" si="11"/>
        <v>#NUM!</v>
      </c>
      <c r="AN34" s="21" t="e">
        <f t="shared" si="12"/>
        <v>#NUM!</v>
      </c>
      <c r="AO34" s="21" t="e">
        <f t="shared" si="13"/>
        <v>#NUM!</v>
      </c>
      <c r="AP34" s="21">
        <f t="shared" si="14"/>
        <v>3</v>
      </c>
      <c r="AQ34" s="21">
        <f t="shared" si="15"/>
        <v>3</v>
      </c>
      <c r="AR34" s="21">
        <f t="shared" si="16"/>
        <v>3</v>
      </c>
      <c r="AS34" s="117">
        <f t="shared" si="17"/>
        <v>5</v>
      </c>
      <c r="AT34" s="117">
        <f t="shared" si="18"/>
        <v>5</v>
      </c>
      <c r="AU34" s="117">
        <f t="shared" si="19"/>
        <v>5</v>
      </c>
      <c r="AV34" s="117">
        <f t="shared" si="20"/>
        <v>5</v>
      </c>
      <c r="AW34" s="117">
        <f t="shared" si="21"/>
        <v>5</v>
      </c>
      <c r="AX34" s="17">
        <v>1</v>
      </c>
      <c r="AY34" s="47" t="e">
        <f t="shared" si="22"/>
        <v>#NUM!</v>
      </c>
      <c r="AZ34" s="17" t="str">
        <f t="shared" si="23"/>
        <v xml:space="preserve">       0.0</v>
      </c>
      <c r="BA34" s="17" t="str">
        <f t="shared" si="24"/>
        <v xml:space="preserve">       0.0</v>
      </c>
      <c r="BB34" s="17" t="str">
        <f t="shared" si="25"/>
        <v xml:space="preserve">       0.0</v>
      </c>
      <c r="BC34" s="17" t="str">
        <f t="shared" si="26"/>
        <v xml:space="preserve">       0.0</v>
      </c>
      <c r="BD34" s="17" t="e">
        <f t="shared" si="27"/>
        <v>#NUM!</v>
      </c>
      <c r="BE34" s="17" t="e">
        <f t="shared" si="28"/>
        <v>#NUM!</v>
      </c>
      <c r="BF34" s="17" t="e">
        <f t="shared" si="29"/>
        <v>#NUM!</v>
      </c>
      <c r="BG34" s="17" t="e">
        <f t="shared" si="30"/>
        <v>#NUM!</v>
      </c>
      <c r="BH34" s="17" t="e">
        <f t="shared" si="31"/>
        <v>#NUM!</v>
      </c>
      <c r="BI34" s="17" t="str">
        <f t="shared" si="32"/>
        <v xml:space="preserve">       0.0</v>
      </c>
      <c r="BJ34" s="17" t="str">
        <f t="shared" si="33"/>
        <v xml:space="preserve">       0.0</v>
      </c>
      <c r="BK34" s="17" t="str">
        <f t="shared" si="34"/>
        <v xml:space="preserve">       0.0</v>
      </c>
      <c r="BL34" s="17" t="str">
        <f t="shared" si="35"/>
        <v xml:space="preserve">     0.000</v>
      </c>
      <c r="BM34" s="17" t="str">
        <f t="shared" si="36"/>
        <v xml:space="preserve">     0.000</v>
      </c>
      <c r="BN34" s="17" t="str">
        <f t="shared" si="37"/>
        <v xml:space="preserve">     0.000</v>
      </c>
      <c r="BO34" s="17" t="str">
        <f t="shared" si="38"/>
        <v xml:space="preserve">     0.000</v>
      </c>
      <c r="BP34" s="17" t="str">
        <f t="shared" si="39"/>
        <v xml:space="preserve">     0.000</v>
      </c>
      <c r="BQ34" s="17" t="str">
        <f t="shared" si="40"/>
        <v xml:space="preserve">    0</v>
      </c>
    </row>
    <row r="35" spans="1:69" ht="15" customHeight="1">
      <c r="A35" s="53">
        <f>データ!B31</f>
        <v>0</v>
      </c>
      <c r="B35" s="57">
        <f>データ!C31</f>
        <v>0</v>
      </c>
      <c r="C35" s="54" t="str">
        <f t="shared" si="50"/>
        <v>粘性土</v>
      </c>
      <c r="D35" s="97">
        <f>データ!E31</f>
        <v>0</v>
      </c>
      <c r="E35" s="85">
        <f>データ!F31</f>
        <v>0</v>
      </c>
      <c r="F35" s="84">
        <f>データ!G31</f>
        <v>0</v>
      </c>
      <c r="G35" s="79">
        <f>データ!H31</f>
        <v>0</v>
      </c>
      <c r="H35" s="84">
        <f>データ!I31</f>
        <v>0</v>
      </c>
      <c r="I35" s="98">
        <f>データ!J31</f>
        <v>0</v>
      </c>
      <c r="J35" s="99">
        <f>データ!D31</f>
        <v>0</v>
      </c>
      <c r="K35" s="99">
        <f>データ!K31</f>
        <v>0</v>
      </c>
      <c r="L35" s="100">
        <f>データ!L31</f>
        <v>0</v>
      </c>
      <c r="M35" s="101">
        <f>データ!M31</f>
        <v>0</v>
      </c>
      <c r="N35" s="71">
        <f>データ!N31</f>
        <v>0</v>
      </c>
      <c r="O35" s="71">
        <f>データ!O31</f>
        <v>0</v>
      </c>
      <c r="P35" s="102">
        <f>データ!P31</f>
        <v>0</v>
      </c>
      <c r="Q35" s="99">
        <f>データ!Q31</f>
        <v>0</v>
      </c>
      <c r="R35" s="99">
        <f>データ!R31</f>
        <v>0</v>
      </c>
      <c r="S35" s="99">
        <f>データ!S31</f>
        <v>0</v>
      </c>
      <c r="T35" s="99">
        <f>データ!T31</f>
        <v>0</v>
      </c>
      <c r="U35" s="98">
        <f>データ!U31</f>
        <v>0</v>
      </c>
      <c r="V35" s="88">
        <f>データ!V31</f>
        <v>0</v>
      </c>
      <c r="W35" s="138">
        <f>データ!W31</f>
        <v>0</v>
      </c>
      <c r="X35" s="88">
        <f>データ!X31</f>
        <v>0</v>
      </c>
      <c r="Y35" s="45">
        <f t="shared" si="51"/>
        <v>0</v>
      </c>
      <c r="Z35" s="59" t="e">
        <f t="shared" si="41"/>
        <v>#N/A</v>
      </c>
      <c r="AA35" s="22" t="e">
        <f t="shared" si="52"/>
        <v>#NUM!</v>
      </c>
      <c r="AB35" s="22" t="e">
        <f t="shared" si="53"/>
        <v>#NUM!</v>
      </c>
      <c r="AC35" s="22" t="e">
        <f t="shared" si="54"/>
        <v>#NUM!</v>
      </c>
      <c r="AD35" s="22" t="str">
        <f t="shared" si="55"/>
        <v xml:space="preserve">       0.0       0.0       0.0     0.000     0.000     0.000     0.000     0.000</v>
      </c>
      <c r="AE35" s="22" t="str">
        <f t="shared" si="3"/>
        <v xml:space="preserve">    0    0   0.00001                                            0</v>
      </c>
      <c r="AF35" s="21" t="e">
        <f t="shared" si="56"/>
        <v>#NUM!</v>
      </c>
      <c r="AG35" s="21">
        <f t="shared" si="5"/>
        <v>3</v>
      </c>
      <c r="AH35" s="21">
        <f t="shared" si="6"/>
        <v>3</v>
      </c>
      <c r="AI35" s="21">
        <f t="shared" si="7"/>
        <v>3</v>
      </c>
      <c r="AJ35" s="21">
        <f t="shared" si="8"/>
        <v>3</v>
      </c>
      <c r="AK35" s="21" t="e">
        <f t="shared" si="57"/>
        <v>#NUM!</v>
      </c>
      <c r="AL35" s="21" t="e">
        <f t="shared" si="10"/>
        <v>#NUM!</v>
      </c>
      <c r="AM35" s="21" t="e">
        <f t="shared" si="11"/>
        <v>#NUM!</v>
      </c>
      <c r="AN35" s="21" t="e">
        <f t="shared" si="12"/>
        <v>#NUM!</v>
      </c>
      <c r="AO35" s="21" t="e">
        <f t="shared" si="13"/>
        <v>#NUM!</v>
      </c>
      <c r="AP35" s="21">
        <f t="shared" si="14"/>
        <v>3</v>
      </c>
      <c r="AQ35" s="21">
        <f t="shared" si="15"/>
        <v>3</v>
      </c>
      <c r="AR35" s="21">
        <f t="shared" si="16"/>
        <v>3</v>
      </c>
      <c r="AS35" s="117">
        <f t="shared" si="17"/>
        <v>5</v>
      </c>
      <c r="AT35" s="117">
        <f t="shared" si="18"/>
        <v>5</v>
      </c>
      <c r="AU35" s="117">
        <f t="shared" si="19"/>
        <v>5</v>
      </c>
      <c r="AV35" s="117">
        <f t="shared" si="20"/>
        <v>5</v>
      </c>
      <c r="AW35" s="117">
        <f t="shared" si="21"/>
        <v>5</v>
      </c>
      <c r="AX35" s="17">
        <v>1</v>
      </c>
      <c r="AY35" s="47" t="e">
        <f t="shared" si="22"/>
        <v>#NUM!</v>
      </c>
      <c r="AZ35" s="17" t="str">
        <f t="shared" si="23"/>
        <v xml:space="preserve">       0.0</v>
      </c>
      <c r="BA35" s="17" t="str">
        <f t="shared" si="24"/>
        <v xml:space="preserve">       0.0</v>
      </c>
      <c r="BB35" s="17" t="str">
        <f t="shared" si="25"/>
        <v xml:space="preserve">       0.0</v>
      </c>
      <c r="BC35" s="17" t="str">
        <f t="shared" si="26"/>
        <v xml:space="preserve">       0.0</v>
      </c>
      <c r="BD35" s="17" t="e">
        <f t="shared" si="27"/>
        <v>#NUM!</v>
      </c>
      <c r="BE35" s="17" t="e">
        <f t="shared" si="28"/>
        <v>#NUM!</v>
      </c>
      <c r="BF35" s="17" t="e">
        <f t="shared" si="29"/>
        <v>#NUM!</v>
      </c>
      <c r="BG35" s="17" t="e">
        <f t="shared" si="30"/>
        <v>#NUM!</v>
      </c>
      <c r="BH35" s="17" t="e">
        <f t="shared" si="31"/>
        <v>#NUM!</v>
      </c>
      <c r="BI35" s="17" t="str">
        <f t="shared" si="32"/>
        <v xml:space="preserve">       0.0</v>
      </c>
      <c r="BJ35" s="17" t="str">
        <f t="shared" si="33"/>
        <v xml:space="preserve">       0.0</v>
      </c>
      <c r="BK35" s="17" t="str">
        <f t="shared" si="34"/>
        <v xml:space="preserve">       0.0</v>
      </c>
      <c r="BL35" s="17" t="str">
        <f t="shared" si="35"/>
        <v xml:space="preserve">     0.000</v>
      </c>
      <c r="BM35" s="17" t="str">
        <f t="shared" si="36"/>
        <v xml:space="preserve">     0.000</v>
      </c>
      <c r="BN35" s="17" t="str">
        <f t="shared" si="37"/>
        <v xml:space="preserve">     0.000</v>
      </c>
      <c r="BO35" s="17" t="str">
        <f t="shared" si="38"/>
        <v xml:space="preserve">     0.000</v>
      </c>
      <c r="BP35" s="17" t="str">
        <f t="shared" si="39"/>
        <v xml:space="preserve">     0.000</v>
      </c>
      <c r="BQ35" s="17" t="str">
        <f t="shared" si="40"/>
        <v xml:space="preserve">    0</v>
      </c>
    </row>
    <row r="36" spans="1:69" ht="15" customHeight="1">
      <c r="A36" s="53">
        <f>データ!B32</f>
        <v>0</v>
      </c>
      <c r="B36" s="57">
        <f>データ!C32</f>
        <v>0</v>
      </c>
      <c r="C36" s="54" t="str">
        <f t="shared" si="50"/>
        <v>粘性土</v>
      </c>
      <c r="D36" s="97">
        <f>データ!E32</f>
        <v>0</v>
      </c>
      <c r="E36" s="85">
        <f>データ!F32</f>
        <v>0</v>
      </c>
      <c r="F36" s="84">
        <f>データ!G32</f>
        <v>0</v>
      </c>
      <c r="G36" s="79">
        <f>データ!H32</f>
        <v>0</v>
      </c>
      <c r="H36" s="84">
        <f>データ!I32</f>
        <v>0</v>
      </c>
      <c r="I36" s="98">
        <f>データ!J32</f>
        <v>0</v>
      </c>
      <c r="J36" s="99">
        <f>データ!D32</f>
        <v>0</v>
      </c>
      <c r="K36" s="99">
        <f>データ!K32</f>
        <v>0</v>
      </c>
      <c r="L36" s="100">
        <f>データ!L32</f>
        <v>0</v>
      </c>
      <c r="M36" s="101">
        <f>データ!M32</f>
        <v>0</v>
      </c>
      <c r="N36" s="71">
        <f>データ!N32</f>
        <v>0</v>
      </c>
      <c r="O36" s="71">
        <f>データ!O32</f>
        <v>0</v>
      </c>
      <c r="P36" s="102">
        <f>データ!P32</f>
        <v>0</v>
      </c>
      <c r="Q36" s="99">
        <f>データ!Q32</f>
        <v>0</v>
      </c>
      <c r="R36" s="99">
        <f>データ!R32</f>
        <v>0</v>
      </c>
      <c r="S36" s="99">
        <f>データ!S32</f>
        <v>0</v>
      </c>
      <c r="T36" s="99">
        <f>データ!T32</f>
        <v>0</v>
      </c>
      <c r="U36" s="98">
        <f>データ!U32</f>
        <v>0</v>
      </c>
      <c r="V36" s="88">
        <f>データ!V32</f>
        <v>0</v>
      </c>
      <c r="W36" s="138">
        <f>データ!W32</f>
        <v>0</v>
      </c>
      <c r="X36" s="88">
        <f>データ!X32</f>
        <v>0</v>
      </c>
      <c r="Y36" s="45">
        <f t="shared" si="51"/>
        <v>0</v>
      </c>
      <c r="Z36" s="59" t="e">
        <f t="shared" si="41"/>
        <v>#N/A</v>
      </c>
      <c r="AA36" s="22" t="e">
        <f t="shared" si="52"/>
        <v>#NUM!</v>
      </c>
      <c r="AB36" s="22" t="e">
        <f t="shared" si="53"/>
        <v>#NUM!</v>
      </c>
      <c r="AC36" s="22" t="e">
        <f t="shared" si="54"/>
        <v>#NUM!</v>
      </c>
      <c r="AD36" s="22" t="str">
        <f t="shared" si="55"/>
        <v xml:space="preserve">       0.0       0.0       0.0     0.000     0.000     0.000     0.000     0.000</v>
      </c>
      <c r="AE36" s="22" t="str">
        <f t="shared" si="3"/>
        <v xml:space="preserve">    0    0   0.00001                                            0</v>
      </c>
      <c r="AF36" s="21" t="e">
        <f t="shared" si="56"/>
        <v>#NUM!</v>
      </c>
      <c r="AG36" s="21">
        <f t="shared" si="5"/>
        <v>3</v>
      </c>
      <c r="AH36" s="21">
        <f t="shared" si="6"/>
        <v>3</v>
      </c>
      <c r="AI36" s="21">
        <f t="shared" si="7"/>
        <v>3</v>
      </c>
      <c r="AJ36" s="21">
        <f t="shared" si="8"/>
        <v>3</v>
      </c>
      <c r="AK36" s="21" t="e">
        <f t="shared" si="57"/>
        <v>#NUM!</v>
      </c>
      <c r="AL36" s="21" t="e">
        <f t="shared" si="10"/>
        <v>#NUM!</v>
      </c>
      <c r="AM36" s="21" t="e">
        <f t="shared" si="11"/>
        <v>#NUM!</v>
      </c>
      <c r="AN36" s="21" t="e">
        <f t="shared" si="12"/>
        <v>#NUM!</v>
      </c>
      <c r="AO36" s="21" t="e">
        <f t="shared" si="13"/>
        <v>#NUM!</v>
      </c>
      <c r="AP36" s="21">
        <f t="shared" si="14"/>
        <v>3</v>
      </c>
      <c r="AQ36" s="21">
        <f t="shared" si="15"/>
        <v>3</v>
      </c>
      <c r="AR36" s="21">
        <f t="shared" si="16"/>
        <v>3</v>
      </c>
      <c r="AS36" s="117">
        <f t="shared" si="17"/>
        <v>5</v>
      </c>
      <c r="AT36" s="117">
        <f t="shared" si="18"/>
        <v>5</v>
      </c>
      <c r="AU36" s="117">
        <f t="shared" si="19"/>
        <v>5</v>
      </c>
      <c r="AV36" s="117">
        <f t="shared" si="20"/>
        <v>5</v>
      </c>
      <c r="AW36" s="117">
        <f t="shared" si="21"/>
        <v>5</v>
      </c>
      <c r="AX36" s="17">
        <v>1</v>
      </c>
      <c r="AY36" s="47" t="e">
        <f t="shared" si="22"/>
        <v>#NUM!</v>
      </c>
      <c r="AZ36" s="17" t="str">
        <f t="shared" si="23"/>
        <v xml:space="preserve">       0.0</v>
      </c>
      <c r="BA36" s="17" t="str">
        <f t="shared" si="24"/>
        <v xml:space="preserve">       0.0</v>
      </c>
      <c r="BB36" s="17" t="str">
        <f t="shared" si="25"/>
        <v xml:space="preserve">       0.0</v>
      </c>
      <c r="BC36" s="17" t="str">
        <f t="shared" si="26"/>
        <v xml:space="preserve">       0.0</v>
      </c>
      <c r="BD36" s="17" t="e">
        <f t="shared" si="27"/>
        <v>#NUM!</v>
      </c>
      <c r="BE36" s="17" t="e">
        <f t="shared" si="28"/>
        <v>#NUM!</v>
      </c>
      <c r="BF36" s="17" t="e">
        <f t="shared" si="29"/>
        <v>#NUM!</v>
      </c>
      <c r="BG36" s="17" t="e">
        <f t="shared" si="30"/>
        <v>#NUM!</v>
      </c>
      <c r="BH36" s="17" t="e">
        <f t="shared" si="31"/>
        <v>#NUM!</v>
      </c>
      <c r="BI36" s="17" t="str">
        <f t="shared" si="32"/>
        <v xml:space="preserve">       0.0</v>
      </c>
      <c r="BJ36" s="17" t="str">
        <f t="shared" si="33"/>
        <v xml:space="preserve">       0.0</v>
      </c>
      <c r="BK36" s="17" t="str">
        <f t="shared" si="34"/>
        <v xml:space="preserve">       0.0</v>
      </c>
      <c r="BL36" s="17" t="str">
        <f t="shared" si="35"/>
        <v xml:space="preserve">     0.000</v>
      </c>
      <c r="BM36" s="17" t="str">
        <f t="shared" si="36"/>
        <v xml:space="preserve">     0.000</v>
      </c>
      <c r="BN36" s="17" t="str">
        <f t="shared" si="37"/>
        <v xml:space="preserve">     0.000</v>
      </c>
      <c r="BO36" s="17" t="str">
        <f t="shared" si="38"/>
        <v xml:space="preserve">     0.000</v>
      </c>
      <c r="BP36" s="17" t="str">
        <f t="shared" si="39"/>
        <v xml:space="preserve">     0.000</v>
      </c>
      <c r="BQ36" s="17" t="str">
        <f t="shared" si="40"/>
        <v xml:space="preserve">    0</v>
      </c>
    </row>
    <row r="37" spans="1:69" ht="15" customHeight="1">
      <c r="A37" s="63">
        <f>データ!B33</f>
        <v>0</v>
      </c>
      <c r="B37" s="64">
        <f>データ!C33</f>
        <v>0</v>
      </c>
      <c r="C37" s="65" t="str">
        <f t="shared" si="50"/>
        <v>粘性土</v>
      </c>
      <c r="D37" s="104">
        <f>データ!E33</f>
        <v>0</v>
      </c>
      <c r="E37" s="128">
        <f>データ!F33</f>
        <v>0</v>
      </c>
      <c r="F37" s="86">
        <f>データ!G33</f>
        <v>0</v>
      </c>
      <c r="G37" s="80">
        <f>データ!H33</f>
        <v>0</v>
      </c>
      <c r="H37" s="86">
        <f>データ!I33</f>
        <v>0</v>
      </c>
      <c r="I37" s="105">
        <f>データ!J33</f>
        <v>0</v>
      </c>
      <c r="J37" s="103">
        <f>データ!D33</f>
        <v>0</v>
      </c>
      <c r="K37" s="103">
        <f>データ!K33</f>
        <v>0</v>
      </c>
      <c r="L37" s="106">
        <f>データ!L33</f>
        <v>0</v>
      </c>
      <c r="M37" s="107">
        <f>データ!M33</f>
        <v>0</v>
      </c>
      <c r="N37" s="73">
        <f>データ!N33</f>
        <v>0</v>
      </c>
      <c r="O37" s="73">
        <f>データ!O33</f>
        <v>0</v>
      </c>
      <c r="P37" s="108">
        <f>データ!P33</f>
        <v>0</v>
      </c>
      <c r="Q37" s="103">
        <f>データ!Q33</f>
        <v>0</v>
      </c>
      <c r="R37" s="103">
        <f>データ!R33</f>
        <v>0</v>
      </c>
      <c r="S37" s="103">
        <f>データ!S33</f>
        <v>0</v>
      </c>
      <c r="T37" s="103">
        <f>データ!T33</f>
        <v>0</v>
      </c>
      <c r="U37" s="105">
        <f>データ!U33</f>
        <v>0</v>
      </c>
      <c r="V37" s="89">
        <f>データ!V33</f>
        <v>0</v>
      </c>
      <c r="W37" s="139">
        <f>データ!W33</f>
        <v>0</v>
      </c>
      <c r="X37" s="89">
        <f>データ!X33</f>
        <v>0</v>
      </c>
      <c r="Y37" s="45">
        <f t="shared" si="51"/>
        <v>0</v>
      </c>
      <c r="Z37" s="59" t="e">
        <f t="shared" si="41"/>
        <v>#N/A</v>
      </c>
      <c r="AA37" s="22" t="e">
        <f t="shared" si="52"/>
        <v>#NUM!</v>
      </c>
      <c r="AB37" s="22" t="e">
        <f t="shared" si="53"/>
        <v>#NUM!</v>
      </c>
      <c r="AC37" s="22" t="e">
        <f t="shared" si="54"/>
        <v>#NUM!</v>
      </c>
      <c r="AD37" s="22" t="str">
        <f t="shared" si="55"/>
        <v xml:space="preserve">       0.0       0.0       0.0     0.000     0.000     0.000     0.000     0.000</v>
      </c>
      <c r="AE37" s="22" t="str">
        <f t="shared" si="3"/>
        <v xml:space="preserve">    0    0   0.00001                                            0</v>
      </c>
      <c r="AF37" s="21" t="e">
        <f t="shared" si="56"/>
        <v>#NUM!</v>
      </c>
      <c r="AG37" s="21">
        <f t="shared" si="5"/>
        <v>3</v>
      </c>
      <c r="AH37" s="21">
        <f t="shared" si="6"/>
        <v>3</v>
      </c>
      <c r="AI37" s="21">
        <f t="shared" si="7"/>
        <v>3</v>
      </c>
      <c r="AJ37" s="21">
        <f t="shared" si="8"/>
        <v>3</v>
      </c>
      <c r="AK37" s="21" t="e">
        <f t="shared" si="57"/>
        <v>#NUM!</v>
      </c>
      <c r="AL37" s="21" t="e">
        <f t="shared" si="10"/>
        <v>#NUM!</v>
      </c>
      <c r="AM37" s="21" t="e">
        <f t="shared" si="11"/>
        <v>#NUM!</v>
      </c>
      <c r="AN37" s="21" t="e">
        <f t="shared" si="12"/>
        <v>#NUM!</v>
      </c>
      <c r="AO37" s="21" t="e">
        <f t="shared" si="13"/>
        <v>#NUM!</v>
      </c>
      <c r="AP37" s="21">
        <f t="shared" si="14"/>
        <v>3</v>
      </c>
      <c r="AQ37" s="21">
        <f t="shared" si="15"/>
        <v>3</v>
      </c>
      <c r="AR37" s="21">
        <f t="shared" si="16"/>
        <v>3</v>
      </c>
      <c r="AS37" s="117">
        <f t="shared" si="17"/>
        <v>5</v>
      </c>
      <c r="AT37" s="117">
        <f t="shared" si="18"/>
        <v>5</v>
      </c>
      <c r="AU37" s="117">
        <f t="shared" si="19"/>
        <v>5</v>
      </c>
      <c r="AV37" s="117">
        <f t="shared" si="20"/>
        <v>5</v>
      </c>
      <c r="AW37" s="117">
        <f t="shared" si="21"/>
        <v>5</v>
      </c>
      <c r="AX37" s="17">
        <v>1</v>
      </c>
      <c r="AY37" s="47" t="e">
        <f t="shared" si="22"/>
        <v>#NUM!</v>
      </c>
      <c r="AZ37" s="17" t="str">
        <f t="shared" si="23"/>
        <v xml:space="preserve">       0.0</v>
      </c>
      <c r="BA37" s="17" t="str">
        <f t="shared" si="24"/>
        <v xml:space="preserve">       0.0</v>
      </c>
      <c r="BB37" s="17" t="str">
        <f t="shared" si="25"/>
        <v xml:space="preserve">       0.0</v>
      </c>
      <c r="BC37" s="17" t="str">
        <f t="shared" si="26"/>
        <v xml:space="preserve">       0.0</v>
      </c>
      <c r="BD37" s="17" t="e">
        <f t="shared" si="27"/>
        <v>#NUM!</v>
      </c>
      <c r="BE37" s="17" t="e">
        <f t="shared" si="28"/>
        <v>#NUM!</v>
      </c>
      <c r="BF37" s="17" t="e">
        <f t="shared" si="29"/>
        <v>#NUM!</v>
      </c>
      <c r="BG37" s="17" t="e">
        <f t="shared" si="30"/>
        <v>#NUM!</v>
      </c>
      <c r="BH37" s="17" t="e">
        <f t="shared" si="31"/>
        <v>#NUM!</v>
      </c>
      <c r="BI37" s="17" t="str">
        <f t="shared" si="32"/>
        <v xml:space="preserve">       0.0</v>
      </c>
      <c r="BJ37" s="17" t="str">
        <f t="shared" si="33"/>
        <v xml:space="preserve">       0.0</v>
      </c>
      <c r="BK37" s="17" t="str">
        <f t="shared" si="34"/>
        <v xml:space="preserve">       0.0</v>
      </c>
      <c r="BL37" s="17" t="str">
        <f t="shared" si="35"/>
        <v xml:space="preserve">     0.000</v>
      </c>
      <c r="BM37" s="17" t="str">
        <f t="shared" si="36"/>
        <v xml:space="preserve">     0.000</v>
      </c>
      <c r="BN37" s="17" t="str">
        <f t="shared" si="37"/>
        <v xml:space="preserve">     0.000</v>
      </c>
      <c r="BO37" s="17" t="str">
        <f t="shared" si="38"/>
        <v xml:space="preserve">     0.000</v>
      </c>
      <c r="BP37" s="17" t="str">
        <f t="shared" si="39"/>
        <v xml:space="preserve">     0.000</v>
      </c>
      <c r="BQ37" s="17" t="str">
        <f t="shared" si="40"/>
        <v xml:space="preserve">    0</v>
      </c>
    </row>
    <row r="38" spans="1:69" ht="15" customHeight="1">
      <c r="A38" s="53">
        <f>データ!B34</f>
        <v>0</v>
      </c>
      <c r="B38" s="57">
        <f>データ!C34</f>
        <v>0</v>
      </c>
      <c r="C38" s="54" t="str">
        <f t="shared" ref="C38:C40" si="58">IF(E38=180000,"石材",IF(D38=98,"砂質土","粘性土"))</f>
        <v>粘性土</v>
      </c>
      <c r="D38" s="97">
        <f>データ!E34</f>
        <v>0</v>
      </c>
      <c r="E38" s="85">
        <f>データ!F34</f>
        <v>0</v>
      </c>
      <c r="F38" s="84">
        <f>データ!G34</f>
        <v>0</v>
      </c>
      <c r="G38" s="79">
        <f>データ!H34</f>
        <v>0</v>
      </c>
      <c r="H38" s="84">
        <f>データ!I34</f>
        <v>0</v>
      </c>
      <c r="I38" s="98">
        <f>データ!J34</f>
        <v>0</v>
      </c>
      <c r="J38" s="99">
        <f>データ!D34</f>
        <v>0</v>
      </c>
      <c r="K38" s="99">
        <f>データ!K34</f>
        <v>0</v>
      </c>
      <c r="L38" s="100">
        <f>データ!L34</f>
        <v>0</v>
      </c>
      <c r="M38" s="101">
        <f>データ!M34</f>
        <v>0</v>
      </c>
      <c r="N38" s="71">
        <f>データ!N34</f>
        <v>0</v>
      </c>
      <c r="O38" s="71">
        <f>データ!O34</f>
        <v>0</v>
      </c>
      <c r="P38" s="102">
        <f>データ!P34</f>
        <v>0</v>
      </c>
      <c r="Q38" s="99">
        <f>データ!Q34</f>
        <v>0</v>
      </c>
      <c r="R38" s="99">
        <f>データ!R34</f>
        <v>0</v>
      </c>
      <c r="S38" s="99">
        <f>データ!S34</f>
        <v>0</v>
      </c>
      <c r="T38" s="99">
        <f>データ!T34</f>
        <v>0</v>
      </c>
      <c r="U38" s="98">
        <f>データ!U34</f>
        <v>0</v>
      </c>
      <c r="V38" s="88">
        <f>データ!V34</f>
        <v>0</v>
      </c>
      <c r="W38" s="138">
        <f>データ!W34</f>
        <v>0</v>
      </c>
      <c r="X38" s="88">
        <f>データ!X34</f>
        <v>0</v>
      </c>
      <c r="Y38" s="45">
        <f t="shared" ref="Y38:Y40" si="59">A38</f>
        <v>0</v>
      </c>
      <c r="Z38" s="59" t="e">
        <f t="shared" si="41"/>
        <v>#N/A</v>
      </c>
      <c r="AA38" s="22" t="e">
        <f t="shared" ref="AA38:AA40" si="60">AY38&amp;AZ38&amp;BA38&amp;BB38&amp;BC38&amp;BD38&amp;$B$4&amp;$C$4</f>
        <v>#NUM!</v>
      </c>
      <c r="AB38" s="22" t="e">
        <f t="shared" ref="AB38:AB40" si="61">BE38&amp;BF38&amp;BG38&amp;$D$4&amp;$E$4&amp;$F$4&amp;$G$4&amp;$H$4&amp;$I$4&amp;$J$4&amp;$K$4</f>
        <v>#NUM!</v>
      </c>
      <c r="AC38" s="22" t="e">
        <f t="shared" ref="AC38:AC40" si="62">BH38&amp;$L$4&amp;$M$4&amp;$N$4&amp;$O$4&amp;$P$4&amp;$Q$4&amp;$R$4&amp;$S$4&amp;$T$4&amp;BQ38</f>
        <v>#NUM!</v>
      </c>
      <c r="AD38" s="22" t="str">
        <f t="shared" ref="AD38:AD40" si="63">BI38&amp;BJ38&amp;BK38&amp;BL38&amp;BM38&amp;BN38&amp;BO38&amp;BP38</f>
        <v xml:space="preserve">       0.0       0.0       0.0     0.000     0.000     0.000     0.000     0.000</v>
      </c>
      <c r="AE38" s="22" t="str">
        <f t="shared" ref="AE38:AE40" si="64">REPT(" ",4)&amp;FIXED(W38,0)&amp;REPT(" ",4)&amp;FIXED(X38,0)&amp;$U$4&amp;$V$4</f>
        <v xml:space="preserve">    0    0   0.00001                                            0</v>
      </c>
      <c r="AF38" s="21" t="e">
        <f t="shared" ref="AF38:AF40" si="65">INT(LOG10(D38))+$AF$9</f>
        <v>#NUM!</v>
      </c>
      <c r="AG38" s="21">
        <f t="shared" ref="AG38:AG40" si="66">IF(E38=0,3,INT(LOG10(E38))+3)</f>
        <v>3</v>
      </c>
      <c r="AH38" s="21">
        <f t="shared" ref="AH38:AH40" si="67">IF(F38=0,3,INT(LOG10(F38))+4)</f>
        <v>3</v>
      </c>
      <c r="AI38" s="21">
        <f t="shared" ref="AI38:AI40" si="68">IF(G38=0,3,INT(LOG10(G38))+3)</f>
        <v>3</v>
      </c>
      <c r="AJ38" s="21">
        <f t="shared" ref="AJ38:AJ40" si="69">IF(H38=0,3,INT(LOG10(H38))+4)</f>
        <v>3</v>
      </c>
      <c r="AK38" s="21" t="e">
        <f t="shared" ref="AK38:AK40" si="70">INT(LOG10(I38))+$AK$9</f>
        <v>#NUM!</v>
      </c>
      <c r="AL38" s="21" t="e">
        <f t="shared" ref="AL38:AL40" si="71">INT(LOG10(J38))+$AL$9</f>
        <v>#NUM!</v>
      </c>
      <c r="AM38" s="21" t="e">
        <f t="shared" ref="AM38:AM40" si="72">INT(LOG10(K38))+$AM$9</f>
        <v>#NUM!</v>
      </c>
      <c r="AN38" s="21" t="e">
        <f t="shared" ref="AN38:AN40" si="73">INT(LOG10(L38))+3</f>
        <v>#NUM!</v>
      </c>
      <c r="AO38" s="21" t="e">
        <f t="shared" ref="AO38:AO40" si="74">INT(LOG10(M38))+$AO$9</f>
        <v>#NUM!</v>
      </c>
      <c r="AP38" s="21">
        <f t="shared" ref="AP38:AP40" si="75">IF(OR(N38="-",N38=0),$AP$9,INT(LOG10(N38))+$AP$9)</f>
        <v>3</v>
      </c>
      <c r="AQ38" s="21">
        <f t="shared" ref="AQ38:AQ40" si="76">IF(OR(O38="-",O38=0),$AQ$9,INT(LOG10(O38))+$AQ$9)</f>
        <v>3</v>
      </c>
      <c r="AR38" s="21">
        <f t="shared" ref="AR38:AR40" si="77">IF(OR(P38="-",P38=0),3,INT(LOG10(P38))+3)</f>
        <v>3</v>
      </c>
      <c r="AS38" s="117">
        <f t="shared" ref="AS38:AS40" si="78">IF(OR(Q38="-",Q38=0),5,IF(Q38&gt;=10,6,5))</f>
        <v>5</v>
      </c>
      <c r="AT38" s="117">
        <f t="shared" ref="AT38:AT40" si="79">IF(OR(R38="-",R38=0),5,IF(R38&gt;=1000,8,IF(R38&gt;=100,7,IF(R38&gt;=10,6,5))))</f>
        <v>5</v>
      </c>
      <c r="AU38" s="117">
        <f t="shared" ref="AU38:AU40" si="80">IF(OR(S38="-",S38=0),5,IF(S38&gt;=10,6,5))</f>
        <v>5</v>
      </c>
      <c r="AV38" s="117">
        <f t="shared" ref="AV38:AV40" si="81">IF(OR(T38="-",T38=0),5,IF(T38&gt;=10,6,5))</f>
        <v>5</v>
      </c>
      <c r="AW38" s="117">
        <f t="shared" ref="AW38:AW40" si="82">IF(OR(U38="-",U38=0),5,IF(U38&gt;=1000,8,IF(U38&gt;=100,7,IF(U38&gt;=10,6,5))))</f>
        <v>5</v>
      </c>
      <c r="AX38" s="17">
        <v>1</v>
      </c>
      <c r="AY38" s="47" t="e">
        <f t="shared" ref="AY38:AY40" si="83">REPT(" ",10-AF38)&amp;FIXED(D38,$D$6)</f>
        <v>#NUM!</v>
      </c>
      <c r="AZ38" s="17" t="str">
        <f t="shared" ref="AZ38:AZ40" si="84">REPT(" ",10-AG38)&amp;FIXED(E38,1,1)</f>
        <v xml:space="preserve">       0.0</v>
      </c>
      <c r="BA38" s="17" t="str">
        <f t="shared" ref="BA38:BA40" si="85">REPT(" ",10-AH38)&amp;FIXED(F38,1)</f>
        <v xml:space="preserve">       0.0</v>
      </c>
      <c r="BB38" s="17" t="str">
        <f t="shared" ref="BB38:BB40" si="86">REPT(" ",10-AI38)&amp;FIXED(G38,1,1)</f>
        <v xml:space="preserve">       0.0</v>
      </c>
      <c r="BC38" s="17" t="str">
        <f t="shared" ref="BC38:BC40" si="87">REPT(" ",10-AJ38)&amp;FIXED(H38,1)</f>
        <v xml:space="preserve">       0.0</v>
      </c>
      <c r="BD38" s="17" t="e">
        <f t="shared" ref="BD38:BD40" si="88">REPT(" ",10-AK38)&amp;FIXED(I38,$I$6)</f>
        <v>#NUM!</v>
      </c>
      <c r="BE38" s="17" t="e">
        <f t="shared" ref="BE38:BE40" si="89">REPT(" ",10-AL38)&amp;FIXED(J38,$J$6)</f>
        <v>#NUM!</v>
      </c>
      <c r="BF38" s="17" t="e">
        <f t="shared" ref="BF38:BF40" si="90">REPT(" ",10-AM38)&amp;FIXED(K38,$K$6)</f>
        <v>#NUM!</v>
      </c>
      <c r="BG38" s="17" t="e">
        <f t="shared" ref="BG38:BG40" si="91">REPT(" ",10-AN38)&amp;FIXED(L38,1,1)</f>
        <v>#NUM!</v>
      </c>
      <c r="BH38" s="17" t="e">
        <f t="shared" ref="BH38:BH40" si="92">REPT(" ",10-AO38)&amp;FIXED(M38,$M$6)</f>
        <v>#NUM!</v>
      </c>
      <c r="BI38" s="17" t="str">
        <f t="shared" ref="BI38:BI40" si="93">IF(N38="-","       0.0",REPT(" ",10-AP38)&amp;FIXED(N38,$N$6))</f>
        <v xml:space="preserve">       0.0</v>
      </c>
      <c r="BJ38" s="17" t="str">
        <f t="shared" ref="BJ38:BJ40" si="94">IF(O38="-","       0.0",REPT(" ",10-AQ38)&amp;FIXED(O38,$O$6))</f>
        <v xml:space="preserve">       0.0</v>
      </c>
      <c r="BK38" s="17" t="str">
        <f t="shared" ref="BK38:BK40" si="95">IF(P38="-","       0.0",REPT(" ",10-AR38)&amp;FIXED(P38,1))</f>
        <v xml:space="preserve">       0.0</v>
      </c>
      <c r="BL38" s="17" t="str">
        <f t="shared" ref="BL38:BL40" si="96">IF(Q38="-","       0.0",REPT(" ",10-AS38)&amp;FIXED(Q38,3))</f>
        <v xml:space="preserve">     0.000</v>
      </c>
      <c r="BM38" s="17" t="str">
        <f t="shared" ref="BM38:BM40" si="97">IF(R38="-","       0.0",REPT(" ",10-AT38)&amp;FIXED(R38,3))</f>
        <v xml:space="preserve">     0.000</v>
      </c>
      <c r="BN38" s="17" t="str">
        <f t="shared" ref="BN38:BN40" si="98">IF(S38="-","       0.0",REPT(" ",10-AU38)&amp;FIXED(S38,3))</f>
        <v xml:space="preserve">     0.000</v>
      </c>
      <c r="BO38" s="17" t="str">
        <f t="shared" ref="BO38:BO40" si="99">IF(T38="-","       0.0",REPT(" ",10-AV38)&amp;FIXED(T38,3))</f>
        <v xml:space="preserve">     0.000</v>
      </c>
      <c r="BP38" s="17" t="str">
        <f t="shared" ref="BP38:BP40" si="100">IF(U38="-","       0.0",REPT(" ",10-AW38)&amp;FIXED(U38,3))</f>
        <v xml:space="preserve">     0.000</v>
      </c>
      <c r="BQ38" s="17" t="str">
        <f t="shared" ref="BQ38:BQ40" si="101">REPT(" ",5-AX38)&amp;FIXED(V38,0,1)</f>
        <v xml:space="preserve">    0</v>
      </c>
    </row>
    <row r="39" spans="1:69" ht="15" customHeight="1">
      <c r="A39" s="53">
        <f>データ!B35</f>
        <v>0</v>
      </c>
      <c r="B39" s="57">
        <f>データ!C35</f>
        <v>0</v>
      </c>
      <c r="C39" s="54" t="str">
        <f t="shared" si="58"/>
        <v>粘性土</v>
      </c>
      <c r="D39" s="97">
        <f>データ!E35</f>
        <v>0</v>
      </c>
      <c r="E39" s="85">
        <f>データ!F35</f>
        <v>0</v>
      </c>
      <c r="F39" s="84">
        <f>データ!G35</f>
        <v>0</v>
      </c>
      <c r="G39" s="79">
        <f>データ!H35</f>
        <v>0</v>
      </c>
      <c r="H39" s="84">
        <f>データ!I35</f>
        <v>0</v>
      </c>
      <c r="I39" s="98">
        <f>データ!J35</f>
        <v>0</v>
      </c>
      <c r="J39" s="99">
        <f>データ!D35</f>
        <v>0</v>
      </c>
      <c r="K39" s="99">
        <f>データ!K35</f>
        <v>0</v>
      </c>
      <c r="L39" s="100">
        <f>データ!L35</f>
        <v>0</v>
      </c>
      <c r="M39" s="101">
        <f>データ!M35</f>
        <v>0</v>
      </c>
      <c r="N39" s="71">
        <f>データ!N35</f>
        <v>0</v>
      </c>
      <c r="O39" s="71">
        <f>データ!O35</f>
        <v>0</v>
      </c>
      <c r="P39" s="102">
        <f>データ!P35</f>
        <v>0</v>
      </c>
      <c r="Q39" s="99">
        <f>データ!Q35</f>
        <v>0</v>
      </c>
      <c r="R39" s="99">
        <f>データ!R35</f>
        <v>0</v>
      </c>
      <c r="S39" s="99">
        <f>データ!S35</f>
        <v>0</v>
      </c>
      <c r="T39" s="99">
        <f>データ!T35</f>
        <v>0</v>
      </c>
      <c r="U39" s="98">
        <f>データ!U35</f>
        <v>0</v>
      </c>
      <c r="V39" s="88">
        <f>データ!V35</f>
        <v>0</v>
      </c>
      <c r="W39" s="138">
        <f>データ!W35</f>
        <v>0</v>
      </c>
      <c r="X39" s="88">
        <f>データ!X35</f>
        <v>0</v>
      </c>
      <c r="Y39" s="45">
        <f t="shared" si="59"/>
        <v>0</v>
      </c>
      <c r="Z39" s="59" t="e">
        <f t="shared" si="41"/>
        <v>#N/A</v>
      </c>
      <c r="AA39" s="22" t="e">
        <f t="shared" si="60"/>
        <v>#NUM!</v>
      </c>
      <c r="AB39" s="22" t="e">
        <f t="shared" si="61"/>
        <v>#NUM!</v>
      </c>
      <c r="AC39" s="22" t="e">
        <f t="shared" si="62"/>
        <v>#NUM!</v>
      </c>
      <c r="AD39" s="22" t="str">
        <f t="shared" si="63"/>
        <v xml:space="preserve">       0.0       0.0       0.0     0.000     0.000     0.000     0.000     0.000</v>
      </c>
      <c r="AE39" s="22" t="str">
        <f t="shared" si="64"/>
        <v xml:space="preserve">    0    0   0.00001                                            0</v>
      </c>
      <c r="AF39" s="21" t="e">
        <f t="shared" si="65"/>
        <v>#NUM!</v>
      </c>
      <c r="AG39" s="21">
        <f t="shared" si="66"/>
        <v>3</v>
      </c>
      <c r="AH39" s="21">
        <f t="shared" si="67"/>
        <v>3</v>
      </c>
      <c r="AI39" s="21">
        <f t="shared" si="68"/>
        <v>3</v>
      </c>
      <c r="AJ39" s="21">
        <f t="shared" si="69"/>
        <v>3</v>
      </c>
      <c r="AK39" s="21" t="e">
        <f t="shared" si="70"/>
        <v>#NUM!</v>
      </c>
      <c r="AL39" s="21" t="e">
        <f t="shared" si="71"/>
        <v>#NUM!</v>
      </c>
      <c r="AM39" s="21" t="e">
        <f t="shared" si="72"/>
        <v>#NUM!</v>
      </c>
      <c r="AN39" s="21" t="e">
        <f t="shared" si="73"/>
        <v>#NUM!</v>
      </c>
      <c r="AO39" s="21" t="e">
        <f t="shared" si="74"/>
        <v>#NUM!</v>
      </c>
      <c r="AP39" s="21">
        <f t="shared" si="75"/>
        <v>3</v>
      </c>
      <c r="AQ39" s="21">
        <f t="shared" si="76"/>
        <v>3</v>
      </c>
      <c r="AR39" s="21">
        <f t="shared" si="77"/>
        <v>3</v>
      </c>
      <c r="AS39" s="117">
        <f t="shared" si="78"/>
        <v>5</v>
      </c>
      <c r="AT39" s="117">
        <f t="shared" si="79"/>
        <v>5</v>
      </c>
      <c r="AU39" s="117">
        <f t="shared" si="80"/>
        <v>5</v>
      </c>
      <c r="AV39" s="117">
        <f t="shared" si="81"/>
        <v>5</v>
      </c>
      <c r="AW39" s="117">
        <f t="shared" si="82"/>
        <v>5</v>
      </c>
      <c r="AX39" s="17">
        <v>1</v>
      </c>
      <c r="AY39" s="47" t="e">
        <f t="shared" si="83"/>
        <v>#NUM!</v>
      </c>
      <c r="AZ39" s="17" t="str">
        <f t="shared" si="84"/>
        <v xml:space="preserve">       0.0</v>
      </c>
      <c r="BA39" s="17" t="str">
        <f t="shared" si="85"/>
        <v xml:space="preserve">       0.0</v>
      </c>
      <c r="BB39" s="17" t="str">
        <f t="shared" si="86"/>
        <v xml:space="preserve">       0.0</v>
      </c>
      <c r="BC39" s="17" t="str">
        <f t="shared" si="87"/>
        <v xml:space="preserve">       0.0</v>
      </c>
      <c r="BD39" s="17" t="e">
        <f t="shared" si="88"/>
        <v>#NUM!</v>
      </c>
      <c r="BE39" s="17" t="e">
        <f t="shared" si="89"/>
        <v>#NUM!</v>
      </c>
      <c r="BF39" s="17" t="e">
        <f t="shared" si="90"/>
        <v>#NUM!</v>
      </c>
      <c r="BG39" s="17" t="e">
        <f t="shared" si="91"/>
        <v>#NUM!</v>
      </c>
      <c r="BH39" s="17" t="e">
        <f t="shared" si="92"/>
        <v>#NUM!</v>
      </c>
      <c r="BI39" s="17" t="str">
        <f t="shared" si="93"/>
        <v xml:space="preserve">       0.0</v>
      </c>
      <c r="BJ39" s="17" t="str">
        <f t="shared" si="94"/>
        <v xml:space="preserve">       0.0</v>
      </c>
      <c r="BK39" s="17" t="str">
        <f t="shared" si="95"/>
        <v xml:space="preserve">       0.0</v>
      </c>
      <c r="BL39" s="17" t="str">
        <f t="shared" si="96"/>
        <v xml:space="preserve">     0.000</v>
      </c>
      <c r="BM39" s="17" t="str">
        <f t="shared" si="97"/>
        <v xml:space="preserve">     0.000</v>
      </c>
      <c r="BN39" s="17" t="str">
        <f t="shared" si="98"/>
        <v xml:space="preserve">     0.000</v>
      </c>
      <c r="BO39" s="17" t="str">
        <f t="shared" si="99"/>
        <v xml:space="preserve">     0.000</v>
      </c>
      <c r="BP39" s="17" t="str">
        <f t="shared" si="100"/>
        <v xml:space="preserve">     0.000</v>
      </c>
      <c r="BQ39" s="17" t="str">
        <f t="shared" si="101"/>
        <v xml:space="preserve">    0</v>
      </c>
    </row>
    <row r="40" spans="1:69" ht="15" customHeight="1" thickBot="1">
      <c r="A40" s="55">
        <f>データ!B36</f>
        <v>0</v>
      </c>
      <c r="B40" s="58">
        <f>データ!C36</f>
        <v>0</v>
      </c>
      <c r="C40" s="56" t="str">
        <f t="shared" si="58"/>
        <v>粘性土</v>
      </c>
      <c r="D40" s="109">
        <f>データ!E36</f>
        <v>0</v>
      </c>
      <c r="E40" s="129">
        <f>データ!F36</f>
        <v>0</v>
      </c>
      <c r="F40" s="110">
        <f>データ!G36</f>
        <v>0</v>
      </c>
      <c r="G40" s="81">
        <f>データ!H36</f>
        <v>0</v>
      </c>
      <c r="H40" s="110">
        <f>データ!I36</f>
        <v>0</v>
      </c>
      <c r="I40" s="111">
        <f>データ!J36</f>
        <v>0</v>
      </c>
      <c r="J40" s="112">
        <f>データ!D36</f>
        <v>0</v>
      </c>
      <c r="K40" s="112">
        <f>データ!K36</f>
        <v>0</v>
      </c>
      <c r="L40" s="113">
        <f>データ!L36</f>
        <v>0</v>
      </c>
      <c r="M40" s="114">
        <f>データ!M36</f>
        <v>0</v>
      </c>
      <c r="N40" s="74">
        <f>データ!N36</f>
        <v>0</v>
      </c>
      <c r="O40" s="74">
        <f>データ!O36</f>
        <v>0</v>
      </c>
      <c r="P40" s="115">
        <f>データ!P36</f>
        <v>0</v>
      </c>
      <c r="Q40" s="112">
        <f>データ!Q36</f>
        <v>0</v>
      </c>
      <c r="R40" s="112">
        <f>データ!R36</f>
        <v>0</v>
      </c>
      <c r="S40" s="112">
        <f>データ!S36</f>
        <v>0</v>
      </c>
      <c r="T40" s="112">
        <f>データ!T36</f>
        <v>0</v>
      </c>
      <c r="U40" s="111">
        <f>データ!U36</f>
        <v>0</v>
      </c>
      <c r="V40" s="90">
        <f>データ!V36</f>
        <v>0</v>
      </c>
      <c r="W40" s="140">
        <f>データ!W36</f>
        <v>0</v>
      </c>
      <c r="X40" s="90">
        <f>データ!X36</f>
        <v>0</v>
      </c>
      <c r="Y40" s="45">
        <f t="shared" si="59"/>
        <v>0</v>
      </c>
      <c r="Z40" s="59" t="e">
        <f t="shared" si="41"/>
        <v>#N/A</v>
      </c>
      <c r="AA40" s="22" t="e">
        <f t="shared" si="60"/>
        <v>#NUM!</v>
      </c>
      <c r="AB40" s="22" t="e">
        <f t="shared" si="61"/>
        <v>#NUM!</v>
      </c>
      <c r="AC40" s="22" t="e">
        <f t="shared" si="62"/>
        <v>#NUM!</v>
      </c>
      <c r="AD40" s="22" t="str">
        <f t="shared" si="63"/>
        <v xml:space="preserve">       0.0       0.0       0.0     0.000     0.000     0.000     0.000     0.000</v>
      </c>
      <c r="AE40" s="22" t="str">
        <f t="shared" si="64"/>
        <v xml:space="preserve">    0    0   0.00001                                            0</v>
      </c>
      <c r="AF40" s="21" t="e">
        <f t="shared" si="65"/>
        <v>#NUM!</v>
      </c>
      <c r="AG40" s="21">
        <f t="shared" si="66"/>
        <v>3</v>
      </c>
      <c r="AH40" s="21">
        <f t="shared" si="67"/>
        <v>3</v>
      </c>
      <c r="AI40" s="21">
        <f t="shared" si="68"/>
        <v>3</v>
      </c>
      <c r="AJ40" s="21">
        <f t="shared" si="69"/>
        <v>3</v>
      </c>
      <c r="AK40" s="21" t="e">
        <f t="shared" si="70"/>
        <v>#NUM!</v>
      </c>
      <c r="AL40" s="21" t="e">
        <f t="shared" si="71"/>
        <v>#NUM!</v>
      </c>
      <c r="AM40" s="21" t="e">
        <f t="shared" si="72"/>
        <v>#NUM!</v>
      </c>
      <c r="AN40" s="21" t="e">
        <f t="shared" si="73"/>
        <v>#NUM!</v>
      </c>
      <c r="AO40" s="21" t="e">
        <f t="shared" si="74"/>
        <v>#NUM!</v>
      </c>
      <c r="AP40" s="21">
        <f t="shared" si="75"/>
        <v>3</v>
      </c>
      <c r="AQ40" s="21">
        <f t="shared" si="76"/>
        <v>3</v>
      </c>
      <c r="AR40" s="21">
        <f t="shared" si="77"/>
        <v>3</v>
      </c>
      <c r="AS40" s="117">
        <f t="shared" si="78"/>
        <v>5</v>
      </c>
      <c r="AT40" s="117">
        <f t="shared" si="79"/>
        <v>5</v>
      </c>
      <c r="AU40" s="117">
        <f t="shared" si="80"/>
        <v>5</v>
      </c>
      <c r="AV40" s="117">
        <f t="shared" si="81"/>
        <v>5</v>
      </c>
      <c r="AW40" s="117">
        <f t="shared" si="82"/>
        <v>5</v>
      </c>
      <c r="AX40" s="17">
        <v>1</v>
      </c>
      <c r="AY40" s="47" t="e">
        <f t="shared" si="83"/>
        <v>#NUM!</v>
      </c>
      <c r="AZ40" s="17" t="str">
        <f t="shared" si="84"/>
        <v xml:space="preserve">       0.0</v>
      </c>
      <c r="BA40" s="17" t="str">
        <f t="shared" si="85"/>
        <v xml:space="preserve">       0.0</v>
      </c>
      <c r="BB40" s="17" t="str">
        <f t="shared" si="86"/>
        <v xml:space="preserve">       0.0</v>
      </c>
      <c r="BC40" s="17" t="str">
        <f t="shared" si="87"/>
        <v xml:space="preserve">       0.0</v>
      </c>
      <c r="BD40" s="17" t="e">
        <f t="shared" si="88"/>
        <v>#NUM!</v>
      </c>
      <c r="BE40" s="17" t="e">
        <f t="shared" si="89"/>
        <v>#NUM!</v>
      </c>
      <c r="BF40" s="17" t="e">
        <f t="shared" si="90"/>
        <v>#NUM!</v>
      </c>
      <c r="BG40" s="17" t="e">
        <f t="shared" si="91"/>
        <v>#NUM!</v>
      </c>
      <c r="BH40" s="17" t="e">
        <f t="shared" si="92"/>
        <v>#NUM!</v>
      </c>
      <c r="BI40" s="17" t="str">
        <f t="shared" si="93"/>
        <v xml:space="preserve">       0.0</v>
      </c>
      <c r="BJ40" s="17" t="str">
        <f t="shared" si="94"/>
        <v xml:space="preserve">       0.0</v>
      </c>
      <c r="BK40" s="17" t="str">
        <f t="shared" si="95"/>
        <v xml:space="preserve">       0.0</v>
      </c>
      <c r="BL40" s="17" t="str">
        <f t="shared" si="96"/>
        <v xml:space="preserve">     0.000</v>
      </c>
      <c r="BM40" s="17" t="str">
        <f t="shared" si="97"/>
        <v xml:space="preserve">     0.000</v>
      </c>
      <c r="BN40" s="17" t="str">
        <f t="shared" si="98"/>
        <v xml:space="preserve">     0.000</v>
      </c>
      <c r="BO40" s="17" t="str">
        <f t="shared" si="99"/>
        <v xml:space="preserve">     0.000</v>
      </c>
      <c r="BP40" s="17" t="str">
        <f t="shared" si="100"/>
        <v xml:space="preserve">     0.000</v>
      </c>
      <c r="BQ40" s="17" t="str">
        <f t="shared" si="101"/>
        <v xml:space="preserve">    0</v>
      </c>
    </row>
  </sheetData>
  <mergeCells count="1">
    <mergeCell ref="P8:U8"/>
  </mergeCells>
  <phoneticPr fontId="2"/>
  <pageMargins left="0.78740157480314965" right="0.78740157480314965" top="0.78740157480314965" bottom="0.98425196850393704" header="0.51181102362204722" footer="0.51181102362204722"/>
  <pageSetup paperSize="9" scale="77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N5:Z108"/>
  <sheetViews>
    <sheetView workbookViewId="0">
      <selection activeCell="Q31" sqref="P31:Q31"/>
    </sheetView>
  </sheetViews>
  <sheetFormatPr defaultRowHeight="12"/>
  <cols>
    <col min="1" max="4" width="1.75" style="1" customWidth="1"/>
    <col min="5" max="14" width="9" style="1"/>
    <col min="15" max="15" width="1.5" style="1" customWidth="1"/>
    <col min="16" max="16" width="9" style="1"/>
    <col min="17" max="17" width="10.375" style="1" bestFit="1" customWidth="1"/>
    <col min="18" max="18" width="8.5" style="1" bestFit="1" customWidth="1"/>
    <col min="19" max="19" width="10.375" style="1" bestFit="1" customWidth="1"/>
    <col min="20" max="16384" width="9" style="1"/>
  </cols>
  <sheetData>
    <row r="5" spans="16:16">
      <c r="P5" s="1" t="s">
        <v>6</v>
      </c>
    </row>
    <row r="6" spans="16:16">
      <c r="P6" s="2" t="s">
        <v>7</v>
      </c>
    </row>
    <row r="7" spans="16:16">
      <c r="P7" s="3" t="s">
        <v>8</v>
      </c>
    </row>
    <row r="8" spans="16:16">
      <c r="P8" s="1" t="s">
        <v>9</v>
      </c>
    </row>
    <row r="9" spans="16:16">
      <c r="P9" s="2" t="s">
        <v>10</v>
      </c>
    </row>
    <row r="10" spans="16:16">
      <c r="P10" s="3" t="s">
        <v>11</v>
      </c>
    </row>
    <row r="11" spans="16:16">
      <c r="P11" s="1" t="s">
        <v>12</v>
      </c>
    </row>
    <row r="12" spans="16:16">
      <c r="P12" s="2" t="s">
        <v>13</v>
      </c>
    </row>
    <row r="13" spans="16:16">
      <c r="P13" s="4" t="s">
        <v>14</v>
      </c>
    </row>
    <row r="14" spans="16:16">
      <c r="P14" s="1" t="s">
        <v>15</v>
      </c>
    </row>
    <row r="15" spans="16:16">
      <c r="P15" s="2" t="s">
        <v>16</v>
      </c>
    </row>
    <row r="16" spans="16:16">
      <c r="P16" s="4" t="s">
        <v>17</v>
      </c>
    </row>
    <row r="17" spans="16:16">
      <c r="P17" s="1" t="s">
        <v>18</v>
      </c>
    </row>
    <row r="18" spans="16:16">
      <c r="P18" s="1" t="s">
        <v>19</v>
      </c>
    </row>
    <row r="19" spans="16:16">
      <c r="P19" s="5" t="s">
        <v>20</v>
      </c>
    </row>
    <row r="20" spans="16:16">
      <c r="P20" s="1" t="s">
        <v>21</v>
      </c>
    </row>
    <row r="22" spans="16:16" ht="13.5">
      <c r="P22" s="6" t="s">
        <v>22</v>
      </c>
    </row>
    <row r="44" spans="14:26" ht="13.5">
      <c r="N44" s="1" t="s">
        <v>23</v>
      </c>
      <c r="P44" s="7" t="s">
        <v>24</v>
      </c>
      <c r="Q44" s="7" t="s">
        <v>25</v>
      </c>
      <c r="R44" s="7" t="s">
        <v>26</v>
      </c>
      <c r="S44" s="7" t="s">
        <v>27</v>
      </c>
      <c r="T44" s="7" t="s">
        <v>28</v>
      </c>
      <c r="U44" s="7" t="s">
        <v>29</v>
      </c>
      <c r="V44" s="7" t="s">
        <v>30</v>
      </c>
      <c r="W44" s="7" t="s">
        <v>31</v>
      </c>
      <c r="X44" s="7"/>
      <c r="Y44" s="8"/>
      <c r="Z44" s="8"/>
    </row>
    <row r="45" spans="14:26">
      <c r="P45" s="8">
        <v>98</v>
      </c>
      <c r="Q45" s="9">
        <v>84495</v>
      </c>
      <c r="R45" s="8">
        <v>0.5</v>
      </c>
      <c r="S45" s="9">
        <v>220349</v>
      </c>
      <c r="T45" s="8">
        <v>0.5</v>
      </c>
      <c r="U45" s="8">
        <v>0.33</v>
      </c>
      <c r="V45" s="8">
        <v>1E-3</v>
      </c>
      <c r="W45" s="8">
        <v>0</v>
      </c>
      <c r="X45" s="8"/>
      <c r="Y45" s="8"/>
      <c r="Z45" s="8"/>
    </row>
    <row r="46" spans="14:26">
      <c r="P46" s="8" t="s">
        <v>32</v>
      </c>
      <c r="Q46" s="8" t="s">
        <v>33</v>
      </c>
      <c r="R46" s="8" t="s">
        <v>34</v>
      </c>
      <c r="S46" s="10" t="s">
        <v>35</v>
      </c>
      <c r="T46" s="8" t="s">
        <v>36</v>
      </c>
      <c r="U46" s="8" t="s">
        <v>37</v>
      </c>
      <c r="V46" s="8" t="s">
        <v>38</v>
      </c>
      <c r="W46" s="10" t="s">
        <v>39</v>
      </c>
      <c r="X46" s="10" t="s">
        <v>40</v>
      </c>
      <c r="Y46" s="10" t="s">
        <v>41</v>
      </c>
      <c r="Z46" s="10" t="s">
        <v>42</v>
      </c>
    </row>
    <row r="47" spans="14:26">
      <c r="P47" s="8">
        <v>2</v>
      </c>
      <c r="Q47" s="8">
        <v>0.45</v>
      </c>
      <c r="R47" s="11">
        <v>2200000</v>
      </c>
      <c r="S47" s="10">
        <v>0</v>
      </c>
      <c r="T47" s="8">
        <v>2</v>
      </c>
      <c r="U47" s="8">
        <v>0</v>
      </c>
      <c r="V47" s="8">
        <v>1</v>
      </c>
      <c r="W47" s="10">
        <v>0</v>
      </c>
      <c r="X47" s="12">
        <v>0</v>
      </c>
      <c r="Y47" s="10">
        <v>0</v>
      </c>
      <c r="Z47" s="10">
        <v>0</v>
      </c>
    </row>
    <row r="48" spans="14:26">
      <c r="P48" s="8" t="s">
        <v>43</v>
      </c>
      <c r="Q48" s="10" t="s">
        <v>44</v>
      </c>
      <c r="R48" s="10" t="s">
        <v>45</v>
      </c>
      <c r="S48" s="10" t="s">
        <v>46</v>
      </c>
      <c r="T48" s="10" t="s">
        <v>47</v>
      </c>
      <c r="U48" s="8" t="s">
        <v>48</v>
      </c>
      <c r="V48" s="10" t="s">
        <v>49</v>
      </c>
      <c r="W48" s="10" t="s">
        <v>50</v>
      </c>
      <c r="X48" s="10" t="s">
        <v>51</v>
      </c>
      <c r="Y48" s="10" t="s">
        <v>52</v>
      </c>
      <c r="Z48" s="10" t="s">
        <v>53</v>
      </c>
    </row>
    <row r="49" spans="14:26">
      <c r="P49" s="8">
        <v>0.24</v>
      </c>
      <c r="Q49" s="10">
        <v>0</v>
      </c>
      <c r="R49" s="10">
        <v>8</v>
      </c>
      <c r="S49" s="10">
        <v>0.01</v>
      </c>
      <c r="T49" s="10">
        <v>3.1619999999999999</v>
      </c>
      <c r="U49" s="8">
        <v>1</v>
      </c>
      <c r="V49" s="10">
        <v>0</v>
      </c>
      <c r="W49" s="12">
        <v>0</v>
      </c>
      <c r="X49" s="12">
        <v>0</v>
      </c>
      <c r="Y49" s="10">
        <v>6</v>
      </c>
      <c r="Z49" s="10">
        <v>0</v>
      </c>
    </row>
    <row r="50" spans="14:26">
      <c r="P50" s="8" t="s">
        <v>54</v>
      </c>
      <c r="Q50" s="8" t="s">
        <v>55</v>
      </c>
      <c r="R50" s="8" t="s">
        <v>56</v>
      </c>
      <c r="S50" s="8" t="s">
        <v>57</v>
      </c>
      <c r="T50" s="8" t="s">
        <v>58</v>
      </c>
      <c r="U50" s="8" t="s">
        <v>59</v>
      </c>
      <c r="V50" s="8" t="s">
        <v>60</v>
      </c>
      <c r="W50" s="8" t="s">
        <v>61</v>
      </c>
      <c r="X50" s="8"/>
      <c r="Y50" s="8"/>
      <c r="Z50" s="8"/>
    </row>
    <row r="51" spans="14:26">
      <c r="P51" s="8">
        <v>0</v>
      </c>
      <c r="Q51" s="8">
        <v>39.67</v>
      </c>
      <c r="R51" s="8">
        <v>28</v>
      </c>
      <c r="S51" s="8">
        <v>5.0000000000000001E-3</v>
      </c>
      <c r="T51" s="8">
        <v>3.6909999999999998</v>
      </c>
      <c r="U51" s="8">
        <v>0.5</v>
      </c>
      <c r="V51" s="8">
        <v>1.0109999999999999</v>
      </c>
      <c r="W51" s="8">
        <v>2.0979999999999999</v>
      </c>
      <c r="X51" s="8"/>
      <c r="Y51" s="8"/>
      <c r="Z51" s="8"/>
    </row>
    <row r="52" spans="14:26">
      <c r="P52" s="8" t="s">
        <v>62</v>
      </c>
      <c r="Q52" s="8" t="s">
        <v>63</v>
      </c>
      <c r="R52" s="8" t="s">
        <v>64</v>
      </c>
      <c r="S52" s="8" t="s">
        <v>65</v>
      </c>
      <c r="T52" s="8" t="s">
        <v>66</v>
      </c>
      <c r="U52" s="8"/>
      <c r="V52" s="8"/>
      <c r="W52" s="8"/>
      <c r="X52" s="8"/>
      <c r="Y52" s="8"/>
      <c r="Z52" s="8"/>
    </row>
    <row r="53" spans="14:26">
      <c r="P53" s="8">
        <v>2</v>
      </c>
      <c r="Q53" s="8">
        <v>2</v>
      </c>
      <c r="R53" s="13">
        <v>1.0000000000000001E-5</v>
      </c>
      <c r="S53" s="8"/>
      <c r="T53" s="8">
        <v>0</v>
      </c>
      <c r="U53" s="8"/>
      <c r="V53" s="8"/>
      <c r="W53" s="8"/>
      <c r="X53" s="8"/>
      <c r="Y53" s="8"/>
      <c r="Z53" s="8"/>
    </row>
    <row r="55" spans="14:26" ht="13.5">
      <c r="N55" s="1" t="s">
        <v>67</v>
      </c>
      <c r="P55" s="7" t="s">
        <v>68</v>
      </c>
      <c r="Q55" s="7" t="s">
        <v>69</v>
      </c>
      <c r="R55" s="7" t="s">
        <v>70</v>
      </c>
      <c r="S55" s="7" t="s">
        <v>71</v>
      </c>
      <c r="T55" s="7" t="s">
        <v>72</v>
      </c>
      <c r="U55" s="7" t="s">
        <v>73</v>
      </c>
      <c r="V55" s="7" t="s">
        <v>74</v>
      </c>
      <c r="W55" s="7" t="s">
        <v>75</v>
      </c>
      <c r="X55" s="7"/>
      <c r="Y55" s="8"/>
      <c r="Z55" s="8"/>
    </row>
    <row r="56" spans="14:26">
      <c r="P56" s="8">
        <v>10</v>
      </c>
      <c r="Q56" s="8">
        <v>10</v>
      </c>
      <c r="R56" s="8">
        <v>10</v>
      </c>
      <c r="S56" s="8">
        <v>10</v>
      </c>
      <c r="T56" s="8">
        <v>10</v>
      </c>
      <c r="U56" s="8">
        <v>10</v>
      </c>
      <c r="V56" s="8">
        <v>10</v>
      </c>
      <c r="W56" s="8">
        <v>10</v>
      </c>
      <c r="X56" s="8"/>
      <c r="Y56" s="8"/>
      <c r="Z56" s="8"/>
    </row>
    <row r="57" spans="14:26">
      <c r="P57" s="8" t="s">
        <v>76</v>
      </c>
      <c r="Q57" s="8" t="s">
        <v>77</v>
      </c>
      <c r="R57" s="8" t="s">
        <v>78</v>
      </c>
      <c r="S57" s="8" t="s">
        <v>79</v>
      </c>
      <c r="T57" s="8" t="s">
        <v>80</v>
      </c>
      <c r="U57" s="8" t="s">
        <v>81</v>
      </c>
      <c r="V57" s="8" t="s">
        <v>82</v>
      </c>
      <c r="W57" s="8" t="s">
        <v>83</v>
      </c>
      <c r="X57" s="8" t="s">
        <v>84</v>
      </c>
      <c r="Y57" s="8" t="s">
        <v>85</v>
      </c>
      <c r="Z57" s="8" t="s">
        <v>86</v>
      </c>
    </row>
    <row r="58" spans="14:26">
      <c r="P58" s="8">
        <v>10</v>
      </c>
      <c r="Q58" s="8">
        <v>10</v>
      </c>
      <c r="R58" s="8">
        <v>10</v>
      </c>
      <c r="S58" s="8">
        <v>10</v>
      </c>
      <c r="T58" s="8">
        <v>5</v>
      </c>
      <c r="U58" s="8">
        <v>5</v>
      </c>
      <c r="V58" s="8">
        <v>5</v>
      </c>
      <c r="W58" s="8">
        <v>5</v>
      </c>
      <c r="X58" s="8">
        <v>10</v>
      </c>
      <c r="Y58" s="8">
        <v>5</v>
      </c>
      <c r="Z58" s="8">
        <v>5</v>
      </c>
    </row>
    <row r="59" spans="14:26">
      <c r="P59" s="8" t="s">
        <v>43</v>
      </c>
      <c r="Q59" s="8" t="s">
        <v>44</v>
      </c>
      <c r="R59" s="8" t="s">
        <v>45</v>
      </c>
      <c r="S59" s="8" t="s">
        <v>46</v>
      </c>
      <c r="T59" s="8" t="s">
        <v>47</v>
      </c>
      <c r="U59" s="8" t="s">
        <v>48</v>
      </c>
      <c r="V59" s="8" t="s">
        <v>49</v>
      </c>
      <c r="W59" s="8" t="s">
        <v>50</v>
      </c>
      <c r="X59" s="8" t="s">
        <v>51</v>
      </c>
      <c r="Y59" s="8" t="s">
        <v>52</v>
      </c>
      <c r="Z59" s="8" t="s">
        <v>53</v>
      </c>
    </row>
    <row r="60" spans="14:26">
      <c r="P60" s="8">
        <v>10</v>
      </c>
      <c r="Q60" s="8">
        <v>5</v>
      </c>
      <c r="R60" s="8">
        <v>5</v>
      </c>
      <c r="S60" s="8">
        <v>10</v>
      </c>
      <c r="T60" s="8">
        <v>10</v>
      </c>
      <c r="U60" s="8">
        <v>5</v>
      </c>
      <c r="V60" s="8">
        <v>5</v>
      </c>
      <c r="W60" s="8">
        <v>10</v>
      </c>
      <c r="X60" s="8">
        <v>10</v>
      </c>
      <c r="Y60" s="8">
        <v>5</v>
      </c>
      <c r="Z60" s="8">
        <v>5</v>
      </c>
    </row>
    <row r="61" spans="14:26">
      <c r="P61" s="8" t="s">
        <v>54</v>
      </c>
      <c r="Q61" s="8" t="s">
        <v>55</v>
      </c>
      <c r="R61" s="8" t="s">
        <v>56</v>
      </c>
      <c r="S61" s="8" t="s">
        <v>57</v>
      </c>
      <c r="T61" s="8" t="s">
        <v>58</v>
      </c>
      <c r="U61" s="8" t="s">
        <v>59</v>
      </c>
      <c r="V61" s="8" t="s">
        <v>60</v>
      </c>
      <c r="W61" s="8" t="s">
        <v>61</v>
      </c>
      <c r="X61" s="8"/>
      <c r="Y61" s="8"/>
      <c r="Z61" s="8"/>
    </row>
    <row r="62" spans="14:26">
      <c r="P62" s="8">
        <v>10</v>
      </c>
      <c r="Q62" s="8">
        <v>10</v>
      </c>
      <c r="R62" s="8">
        <v>10</v>
      </c>
      <c r="S62" s="8">
        <v>10</v>
      </c>
      <c r="T62" s="8">
        <v>10</v>
      </c>
      <c r="U62" s="8">
        <v>10</v>
      </c>
      <c r="V62" s="8">
        <v>10</v>
      </c>
      <c r="W62" s="8">
        <v>10</v>
      </c>
      <c r="X62" s="8"/>
      <c r="Y62" s="8"/>
      <c r="Z62" s="8"/>
    </row>
    <row r="63" spans="14:26">
      <c r="P63" s="8" t="s">
        <v>62</v>
      </c>
      <c r="Q63" s="8" t="s">
        <v>63</v>
      </c>
      <c r="R63" s="8" t="s">
        <v>64</v>
      </c>
      <c r="S63" s="8" t="s">
        <v>65</v>
      </c>
      <c r="T63" s="8" t="s">
        <v>66</v>
      </c>
      <c r="U63" s="8"/>
      <c r="V63" s="8"/>
      <c r="W63" s="8"/>
      <c r="X63" s="8"/>
      <c r="Y63" s="8"/>
      <c r="Z63" s="8"/>
    </row>
    <row r="64" spans="14:26">
      <c r="P64" s="8">
        <v>5</v>
      </c>
      <c r="Q64" s="8">
        <v>5</v>
      </c>
      <c r="R64" s="14">
        <v>10</v>
      </c>
      <c r="S64" s="8"/>
      <c r="T64" s="8">
        <v>45</v>
      </c>
      <c r="U64" s="8"/>
      <c r="V64" s="8"/>
      <c r="W64" s="8"/>
      <c r="X64" s="8"/>
      <c r="Y64" s="8"/>
      <c r="Z64" s="8"/>
    </row>
    <row r="66" spans="14:26" ht="13.5">
      <c r="N66" s="1" t="s">
        <v>87</v>
      </c>
      <c r="P66" s="7" t="s">
        <v>68</v>
      </c>
      <c r="Q66" s="7" t="s">
        <v>69</v>
      </c>
      <c r="R66" s="7" t="s">
        <v>70</v>
      </c>
      <c r="S66" s="7" t="s">
        <v>71</v>
      </c>
      <c r="T66" s="7" t="s">
        <v>72</v>
      </c>
      <c r="U66" s="7" t="s">
        <v>73</v>
      </c>
      <c r="V66" s="7" t="s">
        <v>74</v>
      </c>
      <c r="W66" s="7" t="s">
        <v>75</v>
      </c>
      <c r="X66" s="7"/>
      <c r="Y66" s="8"/>
      <c r="Z66" s="8"/>
    </row>
    <row r="67" spans="14:26">
      <c r="P67" s="8">
        <f>IF(P45=0,0,ROUNDUP(LOG10(P45),0))</f>
        <v>2</v>
      </c>
      <c r="Q67" s="8">
        <f t="shared" ref="Q67:W67" si="0">IF(Q45=0,0,ROUNDUP(LOG10(Q45),0))</f>
        <v>5</v>
      </c>
      <c r="R67" s="8">
        <f t="shared" si="0"/>
        <v>-1</v>
      </c>
      <c r="S67" s="8">
        <f t="shared" si="0"/>
        <v>6</v>
      </c>
      <c r="T67" s="8">
        <f t="shared" si="0"/>
        <v>-1</v>
      </c>
      <c r="U67" s="8">
        <f t="shared" si="0"/>
        <v>-1</v>
      </c>
      <c r="V67" s="8">
        <f t="shared" si="0"/>
        <v>-3</v>
      </c>
      <c r="W67" s="8">
        <f t="shared" si="0"/>
        <v>0</v>
      </c>
      <c r="X67" s="8"/>
      <c r="Y67" s="8"/>
      <c r="Z67" s="8"/>
    </row>
    <row r="68" spans="14:26">
      <c r="P68" s="8" t="s">
        <v>76</v>
      </c>
      <c r="Q68" s="8" t="s">
        <v>77</v>
      </c>
      <c r="R68" s="8" t="s">
        <v>78</v>
      </c>
      <c r="S68" s="8" t="s">
        <v>79</v>
      </c>
      <c r="T68" s="8" t="s">
        <v>80</v>
      </c>
      <c r="U68" s="8" t="s">
        <v>81</v>
      </c>
      <c r="V68" s="8" t="s">
        <v>82</v>
      </c>
      <c r="W68" s="8" t="s">
        <v>83</v>
      </c>
      <c r="X68" s="8" t="s">
        <v>84</v>
      </c>
      <c r="Y68" s="8" t="s">
        <v>85</v>
      </c>
      <c r="Z68" s="8" t="s">
        <v>86</v>
      </c>
    </row>
    <row r="69" spans="14:26">
      <c r="P69" s="8">
        <f t="shared" ref="P69:Z69" si="1">IF(P47=0,0,ROUNDUP(LOG10(P47),0))</f>
        <v>1</v>
      </c>
      <c r="Q69" s="8">
        <f t="shared" si="1"/>
        <v>-1</v>
      </c>
      <c r="R69" s="8">
        <f t="shared" si="1"/>
        <v>7</v>
      </c>
      <c r="S69" s="8">
        <f t="shared" si="1"/>
        <v>0</v>
      </c>
      <c r="T69" s="8">
        <f t="shared" si="1"/>
        <v>1</v>
      </c>
      <c r="U69" s="8">
        <f t="shared" si="1"/>
        <v>0</v>
      </c>
      <c r="V69" s="8">
        <f t="shared" si="1"/>
        <v>0</v>
      </c>
      <c r="W69" s="8">
        <f t="shared" si="1"/>
        <v>0</v>
      </c>
      <c r="X69" s="8">
        <f t="shared" si="1"/>
        <v>0</v>
      </c>
      <c r="Y69" s="8">
        <f t="shared" si="1"/>
        <v>0</v>
      </c>
      <c r="Z69" s="8">
        <f t="shared" si="1"/>
        <v>0</v>
      </c>
    </row>
    <row r="70" spans="14:26">
      <c r="P70" s="8" t="s">
        <v>43</v>
      </c>
      <c r="Q70" s="8" t="s">
        <v>44</v>
      </c>
      <c r="R70" s="8" t="s">
        <v>45</v>
      </c>
      <c r="S70" s="8" t="s">
        <v>46</v>
      </c>
      <c r="T70" s="8" t="s">
        <v>47</v>
      </c>
      <c r="U70" s="8" t="s">
        <v>48</v>
      </c>
      <c r="V70" s="8" t="s">
        <v>49</v>
      </c>
      <c r="W70" s="8" t="s">
        <v>50</v>
      </c>
      <c r="X70" s="8" t="s">
        <v>51</v>
      </c>
      <c r="Y70" s="8" t="s">
        <v>52</v>
      </c>
      <c r="Z70" s="8" t="s">
        <v>53</v>
      </c>
    </row>
    <row r="71" spans="14:26">
      <c r="P71" s="8">
        <f t="shared" ref="P71:Z71" si="2">IF(P49=0,0,ROUNDUP(LOG10(P49),0))</f>
        <v>-1</v>
      </c>
      <c r="Q71" s="8">
        <f t="shared" si="2"/>
        <v>0</v>
      </c>
      <c r="R71" s="8">
        <f t="shared" si="2"/>
        <v>1</v>
      </c>
      <c r="S71" s="8">
        <f t="shared" si="2"/>
        <v>-2</v>
      </c>
      <c r="T71" s="8">
        <f t="shared" si="2"/>
        <v>1</v>
      </c>
      <c r="U71" s="8">
        <f t="shared" si="2"/>
        <v>0</v>
      </c>
      <c r="V71" s="8">
        <f t="shared" si="2"/>
        <v>0</v>
      </c>
      <c r="W71" s="8">
        <f t="shared" si="2"/>
        <v>0</v>
      </c>
      <c r="X71" s="8">
        <f t="shared" si="2"/>
        <v>0</v>
      </c>
      <c r="Y71" s="8">
        <f t="shared" si="2"/>
        <v>1</v>
      </c>
      <c r="Z71" s="8">
        <f t="shared" si="2"/>
        <v>0</v>
      </c>
    </row>
    <row r="72" spans="14:26">
      <c r="P72" s="8" t="s">
        <v>54</v>
      </c>
      <c r="Q72" s="8" t="s">
        <v>55</v>
      </c>
      <c r="R72" s="8" t="s">
        <v>56</v>
      </c>
      <c r="S72" s="8" t="s">
        <v>57</v>
      </c>
      <c r="T72" s="8" t="s">
        <v>58</v>
      </c>
      <c r="U72" s="8" t="s">
        <v>59</v>
      </c>
      <c r="V72" s="8" t="s">
        <v>60</v>
      </c>
      <c r="W72" s="8" t="s">
        <v>61</v>
      </c>
      <c r="X72" s="8"/>
      <c r="Y72" s="8"/>
      <c r="Z72" s="8"/>
    </row>
    <row r="73" spans="14:26">
      <c r="P73" s="8">
        <f t="shared" ref="P73:W73" si="3">IF(P51=0,0,ROUNDUP(LOG10(P51),0))</f>
        <v>0</v>
      </c>
      <c r="Q73" s="8">
        <f t="shared" si="3"/>
        <v>2</v>
      </c>
      <c r="R73" s="8">
        <f t="shared" si="3"/>
        <v>2</v>
      </c>
      <c r="S73" s="8">
        <f t="shared" si="3"/>
        <v>-3</v>
      </c>
      <c r="T73" s="8">
        <f t="shared" si="3"/>
        <v>1</v>
      </c>
      <c r="U73" s="8">
        <f t="shared" si="3"/>
        <v>-1</v>
      </c>
      <c r="V73" s="8">
        <f t="shared" si="3"/>
        <v>1</v>
      </c>
      <c r="W73" s="8">
        <f t="shared" si="3"/>
        <v>1</v>
      </c>
      <c r="X73" s="8"/>
      <c r="Y73" s="8"/>
      <c r="Z73" s="8"/>
    </row>
    <row r="74" spans="14:26">
      <c r="P74" s="8" t="s">
        <v>62</v>
      </c>
      <c r="Q74" s="8" t="s">
        <v>63</v>
      </c>
      <c r="R74" s="8" t="s">
        <v>64</v>
      </c>
      <c r="S74" s="8" t="s">
        <v>65</v>
      </c>
      <c r="T74" s="8" t="s">
        <v>66</v>
      </c>
      <c r="U74" s="8"/>
      <c r="V74" s="8"/>
      <c r="W74" s="8"/>
      <c r="X74" s="8"/>
      <c r="Y74" s="8"/>
      <c r="Z74" s="8"/>
    </row>
    <row r="75" spans="14:26">
      <c r="P75" s="8">
        <f>IF(P53=0,0,ROUNDUP(LOG10(P53),0))</f>
        <v>1</v>
      </c>
      <c r="Q75" s="8">
        <f>IF(Q53=0,0,ROUNDUP(LOG10(Q53),0))</f>
        <v>1</v>
      </c>
      <c r="R75" s="8">
        <f>IF(R53=0,0,ROUNDUP(LOG10(R53),0))</f>
        <v>-5</v>
      </c>
      <c r="S75" s="8">
        <f>IF(S53=0,0,ROUNDUP(LOG10(S53),0))</f>
        <v>0</v>
      </c>
      <c r="T75" s="8">
        <f>IF(T53=0,0,ROUNDUP(LOG10(T53),0))</f>
        <v>0</v>
      </c>
      <c r="U75" s="8"/>
      <c r="V75" s="8"/>
      <c r="W75" s="8"/>
      <c r="X75" s="8"/>
      <c r="Y75" s="8"/>
      <c r="Z75" s="8"/>
    </row>
    <row r="77" spans="14:26" ht="13.5">
      <c r="N77" s="1" t="s">
        <v>88</v>
      </c>
      <c r="P77" s="7" t="s">
        <v>68</v>
      </c>
      <c r="Q77" s="7" t="s">
        <v>69</v>
      </c>
      <c r="R77" s="7" t="s">
        <v>70</v>
      </c>
      <c r="S77" s="7" t="s">
        <v>71</v>
      </c>
      <c r="T77" s="7" t="s">
        <v>72</v>
      </c>
      <c r="U77" s="7" t="s">
        <v>73</v>
      </c>
      <c r="V77" s="7" t="s">
        <v>74</v>
      </c>
      <c r="W77" s="7" t="s">
        <v>75</v>
      </c>
      <c r="X77" s="7"/>
      <c r="Y77" s="8"/>
      <c r="Z77" s="8"/>
    </row>
    <row r="78" spans="14:26">
      <c r="P78" s="8">
        <f>LEN(P45)</f>
        <v>2</v>
      </c>
      <c r="Q78" s="8">
        <f t="shared" ref="Q78:W78" si="4">LEN(Q45)</f>
        <v>5</v>
      </c>
      <c r="R78" s="8">
        <f t="shared" si="4"/>
        <v>3</v>
      </c>
      <c r="S78" s="8">
        <f t="shared" si="4"/>
        <v>6</v>
      </c>
      <c r="T78" s="8">
        <f t="shared" si="4"/>
        <v>3</v>
      </c>
      <c r="U78" s="8">
        <f t="shared" si="4"/>
        <v>4</v>
      </c>
      <c r="V78" s="8">
        <f t="shared" si="4"/>
        <v>5</v>
      </c>
      <c r="W78" s="8">
        <f t="shared" si="4"/>
        <v>1</v>
      </c>
      <c r="X78" s="8"/>
      <c r="Y78" s="8"/>
      <c r="Z78" s="8"/>
    </row>
    <row r="79" spans="14:26">
      <c r="P79" s="8" t="s">
        <v>76</v>
      </c>
      <c r="Q79" s="8" t="s">
        <v>77</v>
      </c>
      <c r="R79" s="8" t="s">
        <v>78</v>
      </c>
      <c r="S79" s="8" t="s">
        <v>79</v>
      </c>
      <c r="T79" s="8" t="s">
        <v>80</v>
      </c>
      <c r="U79" s="8" t="s">
        <v>81</v>
      </c>
      <c r="V79" s="8" t="s">
        <v>82</v>
      </c>
      <c r="W79" s="8" t="s">
        <v>83</v>
      </c>
      <c r="X79" s="8" t="s">
        <v>84</v>
      </c>
      <c r="Y79" s="8" t="s">
        <v>85</v>
      </c>
      <c r="Z79" s="8" t="s">
        <v>86</v>
      </c>
    </row>
    <row r="80" spans="14:26">
      <c r="P80" s="8">
        <f t="shared" ref="P80:Z80" si="5">LEN(P47)</f>
        <v>1</v>
      </c>
      <c r="Q80" s="8">
        <f t="shared" si="5"/>
        <v>4</v>
      </c>
      <c r="R80" s="8">
        <f t="shared" si="5"/>
        <v>7</v>
      </c>
      <c r="S80" s="8">
        <f t="shared" si="5"/>
        <v>1</v>
      </c>
      <c r="T80" s="8">
        <f t="shared" si="5"/>
        <v>1</v>
      </c>
      <c r="U80" s="8">
        <f t="shared" si="5"/>
        <v>1</v>
      </c>
      <c r="V80" s="8">
        <f t="shared" si="5"/>
        <v>1</v>
      </c>
      <c r="W80" s="8">
        <f t="shared" si="5"/>
        <v>1</v>
      </c>
      <c r="X80" s="8">
        <f t="shared" si="5"/>
        <v>1</v>
      </c>
      <c r="Y80" s="8">
        <f t="shared" si="5"/>
        <v>1</v>
      </c>
      <c r="Z80" s="8">
        <f t="shared" si="5"/>
        <v>1</v>
      </c>
    </row>
    <row r="81" spans="16:26">
      <c r="P81" s="8" t="s">
        <v>43</v>
      </c>
      <c r="Q81" s="8" t="s">
        <v>44</v>
      </c>
      <c r="R81" s="8" t="s">
        <v>45</v>
      </c>
      <c r="S81" s="8" t="s">
        <v>46</v>
      </c>
      <c r="T81" s="8" t="s">
        <v>47</v>
      </c>
      <c r="U81" s="8" t="s">
        <v>48</v>
      </c>
      <c r="V81" s="8" t="s">
        <v>49</v>
      </c>
      <c r="W81" s="8" t="s">
        <v>50</v>
      </c>
      <c r="X81" s="8" t="s">
        <v>51</v>
      </c>
      <c r="Y81" s="8" t="s">
        <v>52</v>
      </c>
      <c r="Z81" s="8" t="s">
        <v>53</v>
      </c>
    </row>
    <row r="82" spans="16:26">
      <c r="P82" s="8">
        <f t="shared" ref="P82:Z82" si="6">LEN(P49)</f>
        <v>4</v>
      </c>
      <c r="Q82" s="8">
        <f t="shared" si="6"/>
        <v>1</v>
      </c>
      <c r="R82" s="8">
        <f t="shared" si="6"/>
        <v>1</v>
      </c>
      <c r="S82" s="8">
        <f t="shared" si="6"/>
        <v>4</v>
      </c>
      <c r="T82" s="8">
        <f t="shared" si="6"/>
        <v>5</v>
      </c>
      <c r="U82" s="8">
        <f t="shared" si="6"/>
        <v>1</v>
      </c>
      <c r="V82" s="8">
        <f t="shared" si="6"/>
        <v>1</v>
      </c>
      <c r="W82" s="8">
        <f t="shared" si="6"/>
        <v>1</v>
      </c>
      <c r="X82" s="8">
        <f t="shared" si="6"/>
        <v>1</v>
      </c>
      <c r="Y82" s="8">
        <f t="shared" si="6"/>
        <v>1</v>
      </c>
      <c r="Z82" s="8">
        <f t="shared" si="6"/>
        <v>1</v>
      </c>
    </row>
    <row r="83" spans="16:26">
      <c r="P83" s="8" t="s">
        <v>54</v>
      </c>
      <c r="Q83" s="8" t="s">
        <v>55</v>
      </c>
      <c r="R83" s="8" t="s">
        <v>56</v>
      </c>
      <c r="S83" s="8" t="s">
        <v>57</v>
      </c>
      <c r="T83" s="8" t="s">
        <v>58</v>
      </c>
      <c r="U83" s="8" t="s">
        <v>59</v>
      </c>
      <c r="V83" s="8" t="s">
        <v>60</v>
      </c>
      <c r="W83" s="8" t="s">
        <v>61</v>
      </c>
      <c r="X83" s="8"/>
      <c r="Y83" s="8"/>
      <c r="Z83" s="8"/>
    </row>
    <row r="84" spans="16:26">
      <c r="P84" s="8">
        <f t="shared" ref="P84:W84" si="7">LEN(P51)</f>
        <v>1</v>
      </c>
      <c r="Q84" s="8">
        <f t="shared" si="7"/>
        <v>5</v>
      </c>
      <c r="R84" s="8">
        <f t="shared" si="7"/>
        <v>2</v>
      </c>
      <c r="S84" s="8">
        <f t="shared" si="7"/>
        <v>5</v>
      </c>
      <c r="T84" s="8">
        <f t="shared" si="7"/>
        <v>5</v>
      </c>
      <c r="U84" s="8">
        <f t="shared" si="7"/>
        <v>3</v>
      </c>
      <c r="V84" s="8">
        <f t="shared" si="7"/>
        <v>5</v>
      </c>
      <c r="W84" s="8">
        <f t="shared" si="7"/>
        <v>5</v>
      </c>
      <c r="X84" s="8"/>
      <c r="Y84" s="8"/>
      <c r="Z84" s="8"/>
    </row>
    <row r="85" spans="16:26">
      <c r="P85" s="8" t="s">
        <v>62</v>
      </c>
      <c r="Q85" s="8" t="s">
        <v>63</v>
      </c>
      <c r="R85" s="8" t="s">
        <v>64</v>
      </c>
      <c r="S85" s="8" t="s">
        <v>65</v>
      </c>
      <c r="T85" s="8" t="s">
        <v>66</v>
      </c>
      <c r="U85" s="8"/>
      <c r="V85" s="8"/>
      <c r="W85" s="8"/>
      <c r="X85" s="8"/>
      <c r="Y85" s="8"/>
      <c r="Z85" s="8"/>
    </row>
    <row r="86" spans="16:26">
      <c r="P86" s="8">
        <f>LEN(P53)</f>
        <v>1</v>
      </c>
      <c r="Q86" s="8">
        <f>LEN(Q53)</f>
        <v>1</v>
      </c>
      <c r="R86" s="8">
        <f>LEN(R53)</f>
        <v>7</v>
      </c>
      <c r="S86" s="8"/>
      <c r="T86" s="8">
        <f>LEN(T53)</f>
        <v>1</v>
      </c>
      <c r="U86" s="8"/>
      <c r="V86" s="8"/>
      <c r="W86" s="8"/>
      <c r="X86" s="8"/>
      <c r="Y86" s="8"/>
      <c r="Z86" s="8"/>
    </row>
    <row r="88" spans="16:26" ht="13.5">
      <c r="P88" s="7" t="s">
        <v>68</v>
      </c>
      <c r="Q88" s="7" t="s">
        <v>69</v>
      </c>
      <c r="R88" s="7" t="s">
        <v>70</v>
      </c>
      <c r="S88" s="7" t="s">
        <v>71</v>
      </c>
      <c r="T88" s="7" t="s">
        <v>72</v>
      </c>
      <c r="U88" s="7" t="s">
        <v>73</v>
      </c>
      <c r="V88" s="7" t="s">
        <v>74</v>
      </c>
      <c r="W88" s="7" t="s">
        <v>75</v>
      </c>
      <c r="X88" s="7"/>
      <c r="Y88" s="8"/>
      <c r="Z88" s="8"/>
    </row>
    <row r="89" spans="16:26">
      <c r="P89" s="8" t="str">
        <f t="shared" ref="P89:W89" si="8">IF(P45=1,REPT(" ",P56-P78)&amp;FIXED(P45,0,1),IF(P67=P78,REPT(" ",P56-P78)&amp;FIXED(P45,0,1),REPT(" ",P56-P78)&amp;FIXED(P45,P78-2)))</f>
        <v xml:space="preserve">        98</v>
      </c>
      <c r="Q89" s="8" t="str">
        <f>REPT(" ",1)&amp;FIXED(Q45/10^(Q67-1),3)&amp;"e+0"&amp;FIXED(Q67-1,0)</f>
        <v xml:space="preserve"> 8.450e+04</v>
      </c>
      <c r="R89" s="8" t="str">
        <f t="shared" si="8"/>
        <v xml:space="preserve">       0.5</v>
      </c>
      <c r="S89" s="8" t="str">
        <f>REPT(" ",1)&amp;FIXED(S45/10^(S67-1),3)&amp;"e+0"&amp;FIXED(S67-1,0)</f>
        <v xml:space="preserve"> 2.203e+05</v>
      </c>
      <c r="T89" s="8" t="str">
        <f t="shared" si="8"/>
        <v xml:space="preserve">       0.5</v>
      </c>
      <c r="U89" s="8" t="str">
        <f t="shared" si="8"/>
        <v xml:space="preserve">      0.33</v>
      </c>
      <c r="V89" s="8" t="str">
        <f t="shared" si="8"/>
        <v xml:space="preserve">     0.001</v>
      </c>
      <c r="W89" s="8" t="str">
        <f t="shared" si="8"/>
        <v xml:space="preserve">         0</v>
      </c>
      <c r="X89" s="8"/>
      <c r="Y89" s="8"/>
      <c r="Z89" s="8"/>
    </row>
    <row r="90" spans="16:26">
      <c r="P90" s="8" t="s">
        <v>76</v>
      </c>
      <c r="Q90" s="8" t="s">
        <v>77</v>
      </c>
      <c r="R90" s="8" t="s">
        <v>78</v>
      </c>
      <c r="S90" s="8" t="s">
        <v>79</v>
      </c>
      <c r="T90" s="8" t="s">
        <v>80</v>
      </c>
      <c r="U90" s="8" t="s">
        <v>81</v>
      </c>
      <c r="V90" s="8" t="s">
        <v>82</v>
      </c>
      <c r="W90" s="8" t="s">
        <v>83</v>
      </c>
      <c r="X90" s="8" t="s">
        <v>84</v>
      </c>
      <c r="Y90" s="8" t="s">
        <v>85</v>
      </c>
      <c r="Z90" s="8" t="s">
        <v>86</v>
      </c>
    </row>
    <row r="91" spans="16:26">
      <c r="P91" s="8" t="str">
        <f t="shared" ref="P91:U91" si="9">IF(P47=1,REPT(" ",P58-P80)&amp;FIXED(P47,0,1),IF(P69=P80,REPT(" ",P58-P80)&amp;FIXED(P47,0,1),REPT(" ",P58-P80)&amp;FIXED(P47,P80-2)))</f>
        <v xml:space="preserve">         2</v>
      </c>
      <c r="Q91" s="8" t="str">
        <f t="shared" si="9"/>
        <v xml:space="preserve">      0.45</v>
      </c>
      <c r="R91" s="8" t="str">
        <f>REPT(" ",1)&amp;FIXED(R47/10^(R69-1),3)&amp;"e+0"&amp;FIXED(R69-1,0)</f>
        <v xml:space="preserve"> 2.200e+06</v>
      </c>
      <c r="S91" s="8" t="str">
        <f t="shared" si="9"/>
        <v xml:space="preserve">         0</v>
      </c>
      <c r="T91" s="8" t="str">
        <f t="shared" si="9"/>
        <v xml:space="preserve">    2</v>
      </c>
      <c r="U91" s="8" t="str">
        <f t="shared" si="9"/>
        <v xml:space="preserve">    0</v>
      </c>
      <c r="V91" s="8" t="str">
        <f>IF(V47=1,REPT(" ",V58-V80)&amp;FIXED(V47,0,1),IF(V69=V80,REPT(" ",V58-V80)&amp;FIXED(V47,0,1),REPT(" ",V58-V80)&amp;FIXED(V47,V80-2)))</f>
        <v xml:space="preserve">    1</v>
      </c>
      <c r="W91" s="8" t="str">
        <f>IF(W47=1,REPT(" ",W58-W80)&amp;FIXED(W47,0,1),IF(W69=W80,REPT(" ",W58-W80)&amp;FIXED(W47,0,1),REPT(" ",W58-W80)&amp;FIXED(W47,W80-2)))</f>
        <v xml:space="preserve">    0</v>
      </c>
      <c r="X91" s="8" t="str">
        <f>IF(X47=1,REPT(" ",X58-X80)&amp;FIXED(X47,0,1),IF(X69=X80,REPT(" ",X58-X80)&amp;FIXED(X47,0,1),REPT(" ",X58-X80)&amp;FIXED(X47,X80-2)))</f>
        <v xml:space="preserve">         0</v>
      </c>
      <c r="Y91" s="8" t="str">
        <f>IF(Y47=1,REPT(" ",Y58-Y80)&amp;FIXED(Y47,0,1),IF(Y69=Y80,REPT(" ",Y58-Y80)&amp;FIXED(Y47,0,1),REPT(" ",Y58-Y80)&amp;FIXED(Y47,Y80-2)))</f>
        <v xml:space="preserve">    0</v>
      </c>
      <c r="Z91" s="8" t="str">
        <f>IF(Z47=1,REPT(" ",Z58-Z80)&amp;FIXED(Z47,0,1),IF(Z69=Z80,REPT(" ",Z58-Z80)&amp;FIXED(Z47,0,1),REPT(" ",Z58-Z80)&amp;FIXED(Z47,Z80-2)))</f>
        <v xml:space="preserve">    0</v>
      </c>
    </row>
    <row r="92" spans="16:26">
      <c r="P92" s="8" t="s">
        <v>43</v>
      </c>
      <c r="Q92" s="8" t="s">
        <v>44</v>
      </c>
      <c r="R92" s="8" t="s">
        <v>45</v>
      </c>
      <c r="S92" s="8" t="s">
        <v>46</v>
      </c>
      <c r="T92" s="8" t="s">
        <v>47</v>
      </c>
      <c r="U92" s="8" t="s">
        <v>48</v>
      </c>
      <c r="V92" s="8" t="s">
        <v>49</v>
      </c>
      <c r="W92" s="8" t="s">
        <v>50</v>
      </c>
      <c r="X92" s="8" t="s">
        <v>51</v>
      </c>
      <c r="Y92" s="8" t="s">
        <v>52</v>
      </c>
      <c r="Z92" s="8" t="s">
        <v>53</v>
      </c>
    </row>
    <row r="93" spans="16:26">
      <c r="P93" s="8" t="str">
        <f t="shared" ref="P93:Z93" si="10">IF(P49=1,REPT(" ",P60-P82)&amp;FIXED(P49,0,1),IF(P71=P82,REPT(" ",P60-P82)&amp;FIXED(P49,0,1),REPT(" ",P60-P82)&amp;FIXED(P49,P82-2)))</f>
        <v xml:space="preserve">      0.24</v>
      </c>
      <c r="Q93" s="8" t="str">
        <f t="shared" si="10"/>
        <v xml:space="preserve">    0</v>
      </c>
      <c r="R93" s="8" t="str">
        <f t="shared" si="10"/>
        <v xml:space="preserve">    8</v>
      </c>
      <c r="S93" s="8" t="str">
        <f t="shared" si="10"/>
        <v xml:space="preserve">      0.01</v>
      </c>
      <c r="T93" s="8" t="str">
        <f t="shared" si="10"/>
        <v xml:space="preserve">     3.162</v>
      </c>
      <c r="U93" s="8" t="str">
        <f t="shared" si="10"/>
        <v xml:space="preserve">    1</v>
      </c>
      <c r="V93" s="8" t="str">
        <f t="shared" si="10"/>
        <v xml:space="preserve">    0</v>
      </c>
      <c r="W93" s="8" t="str">
        <f t="shared" si="10"/>
        <v xml:space="preserve">         0</v>
      </c>
      <c r="X93" s="8" t="str">
        <f t="shared" si="10"/>
        <v xml:space="preserve">         0</v>
      </c>
      <c r="Y93" s="8" t="str">
        <f t="shared" si="10"/>
        <v xml:space="preserve">    6</v>
      </c>
      <c r="Z93" s="8" t="str">
        <f t="shared" si="10"/>
        <v xml:space="preserve">    0</v>
      </c>
    </row>
    <row r="94" spans="16:26">
      <c r="P94" s="8" t="s">
        <v>54</v>
      </c>
      <c r="Q94" s="8" t="s">
        <v>55</v>
      </c>
      <c r="R94" s="8" t="s">
        <v>56</v>
      </c>
      <c r="S94" s="8" t="s">
        <v>57</v>
      </c>
      <c r="T94" s="8" t="s">
        <v>58</v>
      </c>
      <c r="U94" s="8" t="s">
        <v>59</v>
      </c>
      <c r="V94" s="8" t="s">
        <v>60</v>
      </c>
      <c r="W94" s="8" t="s">
        <v>61</v>
      </c>
      <c r="X94" s="8"/>
      <c r="Y94" s="8"/>
      <c r="Z94" s="8"/>
    </row>
    <row r="95" spans="16:26">
      <c r="P95" s="8" t="str">
        <f t="shared" ref="P95:W95" si="11">IF(P51=1,REPT(" ",P62-P84)&amp;FIXED(P51,0,1),IF(P73=P84,REPT(" ",P62-P84)&amp;FIXED(P51,0,1),REPT(" ",P62-P84)&amp;FIXED(P51,P84-2)))</f>
        <v xml:space="preserve">         0</v>
      </c>
      <c r="Q95" s="8" t="str">
        <f>IF(Q51=1,REPT(" ",Q62-Q84)&amp;FIXED(Q51,0,1),IF(Q73=Q84,REPT(" ",Q62-Q84)&amp;FIXED(Q51,0,1),REPT(" ",Q62-Q84)&amp;FIXED(Q51,Q84-3)))</f>
        <v xml:space="preserve">     39.67</v>
      </c>
      <c r="R95" s="8" t="str">
        <f t="shared" si="11"/>
        <v xml:space="preserve">        28</v>
      </c>
      <c r="S95" s="8" t="str">
        <f t="shared" si="11"/>
        <v xml:space="preserve">     0.005</v>
      </c>
      <c r="T95" s="8" t="str">
        <f t="shared" si="11"/>
        <v xml:space="preserve">     3.691</v>
      </c>
      <c r="U95" s="8" t="str">
        <f t="shared" si="11"/>
        <v xml:space="preserve">       0.5</v>
      </c>
      <c r="V95" s="8" t="str">
        <f t="shared" si="11"/>
        <v xml:space="preserve">     1.011</v>
      </c>
      <c r="W95" s="8" t="str">
        <f t="shared" si="11"/>
        <v xml:space="preserve">     2.098</v>
      </c>
      <c r="X95" s="8"/>
      <c r="Y95" s="8"/>
      <c r="Z95" s="8"/>
    </row>
    <row r="96" spans="16:26">
      <c r="P96" s="8" t="s">
        <v>62</v>
      </c>
      <c r="Q96" s="8" t="s">
        <v>63</v>
      </c>
      <c r="R96" s="8" t="s">
        <v>64</v>
      </c>
      <c r="S96" s="8" t="s">
        <v>65</v>
      </c>
      <c r="T96" s="8" t="s">
        <v>66</v>
      </c>
      <c r="U96" s="8"/>
      <c r="V96" s="8"/>
      <c r="W96" s="8"/>
      <c r="X96" s="8"/>
      <c r="Y96" s="8"/>
      <c r="Z96" s="8"/>
    </row>
    <row r="97" spans="14:26">
      <c r="P97" s="8" t="str">
        <f>IF(P53=1,REPT(" ",P64-P86)&amp;FIXED(P53,0,1),IF(P75=P86,REPT(" ",P64-P86)&amp;FIXED(P53,0,1),REPT(" ",P64-P86)&amp;FIXED(P53,P86-2)))</f>
        <v xml:space="preserve">    2</v>
      </c>
      <c r="Q97" s="8" t="str">
        <f>IF(Q53=1,REPT(" ",Q64-Q86)&amp;FIXED(Q53,0,1),IF(Q75=Q86,REPT(" ",Q64-Q86)&amp;FIXED(Q53,0,1),REPT(" ",Q64-Q86)&amp;FIXED(Q53,Q86-2)))</f>
        <v xml:space="preserve">    2</v>
      </c>
      <c r="R97" s="8" t="str">
        <f>REPT(" ",1)&amp;FIXED(R53/10^R75,3)&amp;"e-0"&amp;FIXED(ABS(R75),0)</f>
        <v xml:space="preserve"> 1.000e-05</v>
      </c>
      <c r="S97" s="8"/>
      <c r="T97" s="8" t="str">
        <f>IF(T53=1,REPT(" ",T64-T86)&amp;FIXED(T53,0,1),IF(T75=T86,REPT(" ",T64-T86)&amp;FIXED(T53,0,1),REPT(" ",T64-T86)&amp;FIXED(T53,T86-2)))</f>
        <v xml:space="preserve">                                            0</v>
      </c>
      <c r="U97" s="8"/>
      <c r="V97" s="8"/>
      <c r="W97" s="8"/>
      <c r="X97" s="8"/>
      <c r="Y97" s="8"/>
      <c r="Z97" s="8"/>
    </row>
    <row r="99" spans="14:26">
      <c r="N99" s="1" t="s">
        <v>89</v>
      </c>
      <c r="P99" s="1" t="str">
        <f>P6</f>
        <v>#--- SIGM0--------GO-------PMG-------RK0-------PMK-------POi------- AA------  BB</v>
      </c>
    </row>
    <row r="100" spans="14:26">
      <c r="P100" s="1" t="str">
        <f>P89&amp;Q89&amp;R89&amp;S89&amp;T89&amp;U89&amp;V89&amp;W89</f>
        <v xml:space="preserve">        98 8.450e+04       0.5 2.203e+05       0.5      0.33     0.001         0</v>
      </c>
    </row>
    <row r="101" spans="14:26">
      <c r="P101" s="1" t="str">
        <f>P9</f>
        <v>#------RHO------- PN-------WKF-----WIDTH--- L-JOIN---LR--IAB-------FAB-IUST-KILL</v>
      </c>
    </row>
    <row r="102" spans="14:26">
      <c r="P102" s="1" t="str">
        <f>P91&amp;Q91&amp;R91&amp;S91&amp;T91&amp;U91&amp;V91&amp;W91&amp;X91&amp;Y91&amp;Z91</f>
        <v xml:space="preserve">         2      0.45 2.200e+06         0    2    0    1    0         0    0    0</v>
      </c>
    </row>
    <row r="103" spans="14:26">
      <c r="P103" s="1" t="str">
        <f>P12</f>
        <v>#-----HMAX-IS12-ITAU------TAU1------DTAU-NEXT-IRYL----ALPHAE-----BETAE-NSPR4-IGKSW</v>
      </c>
    </row>
    <row r="104" spans="14:26">
      <c r="P104" s="1" t="str">
        <f>P93&amp;Q93&amp;R93&amp;S93&amp;T93&amp;U93&amp;V93&amp;W93&amp;X93&amp;Y93&amp;Z93</f>
        <v xml:space="preserve">      0.24    0    8      0.01     3.162    1    0         0         0    6    0</v>
      </c>
    </row>
    <row r="105" spans="14:26">
      <c r="P105" s="1" t="str">
        <f>P15</f>
        <v>#------COH------PHIF------PHIP--------S1--------W1--------P1--------P2--------C1</v>
      </c>
    </row>
    <row r="106" spans="14:26">
      <c r="P106" s="1" t="str">
        <f>P95&amp;Q95&amp;R95&amp;S95&amp;T95&amp;U95&amp;V95&amp;W95</f>
        <v xml:space="preserve">         0     39.67        28     0.005     3.691       0.5     1.011     2.098</v>
      </c>
    </row>
    <row r="107" spans="14:26">
      <c r="P107" s="1" t="str">
        <f>P18</f>
        <v>#ITMP-ITER------STOL-----PHIP2#########################-------SUS</v>
      </c>
    </row>
    <row r="108" spans="14:26">
      <c r="P108" s="1" t="str">
        <f>P97&amp;Q97&amp;R97&amp;S97&amp;T97</f>
        <v xml:space="preserve">    2    2 1.000e-05                                            0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説明</vt:lpstr>
      <vt:lpstr>データ</vt:lpstr>
      <vt:lpstr>コピ－</vt:lpstr>
      <vt:lpstr>変換</vt:lpstr>
      <vt:lpstr>16_fornmat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2010-11-12T02:06:49Z</cp:lastPrinted>
  <dcterms:created xsi:type="dcterms:W3CDTF">2010-11-11T01:42:06Z</dcterms:created>
  <dcterms:modified xsi:type="dcterms:W3CDTF">2018-08-30T06:32:30Z</dcterms:modified>
</cp:coreProperties>
</file>