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082_技術情報\5_サンプル_横桟橋_0.5倍_90s\hist_断面力\"/>
    </mc:Choice>
  </mc:AlternateContent>
  <xr:revisionPtr revIDLastSave="0" documentId="13_ncr:1_{7EB5A077-61EC-4735-8339-646159BBCA62}" xr6:coauthVersionLast="36" xr6:coauthVersionMax="36" xr10:uidLastSave="{00000000-0000-0000-0000-000000000000}"/>
  <bookViews>
    <workbookView xWindow="0" yWindow="0" windowWidth="28770" windowHeight="3435" activeTab="2" xr2:uid="{00000000-000D-0000-FFFF-FFFF00000000}"/>
  </bookViews>
  <sheets>
    <sheet name="説明" sheetId="4" r:id="rId1"/>
    <sheet name="要素" sheetId="1" r:id="rId2"/>
    <sheet name="剛性" sheetId="3" r:id="rId3"/>
    <sheet name="土層区分" sheetId="2" r:id="rId4"/>
  </sheets>
  <definedNames>
    <definedName name="_Sort" localSheetId="2" hidden="1">#REF!</definedName>
    <definedName name="_Sort" hidden="1">#REF!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K106" i="1" l="1"/>
  <c r="AK105" i="1"/>
  <c r="AK104" i="1"/>
  <c r="AK103" i="1"/>
  <c r="AL103" i="1" s="1"/>
  <c r="AK102" i="1"/>
  <c r="AK101" i="1"/>
  <c r="AK100" i="1"/>
  <c r="AK99" i="1"/>
  <c r="AK98" i="1"/>
  <c r="AL98" i="1" s="1"/>
  <c r="AK97" i="1"/>
  <c r="AK96" i="1"/>
  <c r="AL96" i="1" s="1"/>
  <c r="AK95" i="1"/>
  <c r="AK94" i="1"/>
  <c r="AK93" i="1"/>
  <c r="AK92" i="1"/>
  <c r="AK91" i="1"/>
  <c r="AK90" i="1"/>
  <c r="AK89" i="1"/>
  <c r="AK88" i="1"/>
  <c r="AK87" i="1"/>
  <c r="AK86" i="1"/>
  <c r="AK85" i="1"/>
  <c r="AK84" i="1"/>
  <c r="AK83" i="1"/>
  <c r="AK82" i="1"/>
  <c r="AK81" i="1"/>
  <c r="AK80" i="1"/>
  <c r="AK79" i="1"/>
  <c r="AK78" i="1"/>
  <c r="AK77" i="1"/>
  <c r="AK76" i="1"/>
  <c r="AK75" i="1"/>
  <c r="AK74" i="1"/>
  <c r="AK73" i="1"/>
  <c r="AK72" i="1"/>
  <c r="AK71" i="1"/>
  <c r="AK70" i="1"/>
  <c r="AK69" i="1"/>
  <c r="AK68" i="1"/>
  <c r="AK67" i="1"/>
  <c r="AK66" i="1"/>
  <c r="AK65" i="1"/>
  <c r="AK64" i="1"/>
  <c r="AK63" i="1"/>
  <c r="AK62" i="1"/>
  <c r="AK47" i="1"/>
  <c r="AK45" i="1"/>
  <c r="AK44" i="1"/>
  <c r="AK43" i="1"/>
  <c r="AK42" i="1"/>
  <c r="AK41" i="1"/>
  <c r="AK40" i="1"/>
  <c r="AK39" i="1"/>
  <c r="AK38" i="1"/>
  <c r="AK37" i="1"/>
  <c r="AK36" i="1"/>
  <c r="AK35" i="1"/>
  <c r="AK34" i="1"/>
  <c r="AK33" i="1"/>
  <c r="K63" i="1"/>
  <c r="K38" i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s="1"/>
  <c r="K54" i="1" s="1"/>
  <c r="K55" i="1" s="1"/>
  <c r="K56" i="1" s="1"/>
  <c r="K57" i="1" s="1"/>
  <c r="K58" i="1" s="1"/>
  <c r="K59" i="1" s="1"/>
  <c r="K60" i="1" s="1"/>
  <c r="K61" i="1" s="1"/>
  <c r="AT106" i="1"/>
  <c r="AS106" i="1"/>
  <c r="AR106" i="1"/>
  <c r="AQ106" i="1"/>
  <c r="AP106" i="1"/>
  <c r="AO106" i="1"/>
  <c r="AN106" i="1"/>
  <c r="AM106" i="1"/>
  <c r="AL106" i="1"/>
  <c r="AU106" i="1" s="1"/>
  <c r="U106" i="1"/>
  <c r="W106" i="1" s="1"/>
  <c r="Q106" i="1"/>
  <c r="N106" i="1"/>
  <c r="R106" i="1" s="1"/>
  <c r="M106" i="1"/>
  <c r="P106" i="1" s="1"/>
  <c r="T106" i="1" s="1"/>
  <c r="L106" i="1"/>
  <c r="AT105" i="1"/>
  <c r="AS105" i="1"/>
  <c r="AR105" i="1"/>
  <c r="AQ105" i="1"/>
  <c r="AP105" i="1"/>
  <c r="AO105" i="1"/>
  <c r="AN105" i="1"/>
  <c r="AM105" i="1"/>
  <c r="AL105" i="1"/>
  <c r="V105" i="1"/>
  <c r="U105" i="1"/>
  <c r="X105" i="1" s="1"/>
  <c r="P105" i="1"/>
  <c r="O105" i="1"/>
  <c r="N105" i="1"/>
  <c r="R105" i="1" s="1"/>
  <c r="M105" i="1"/>
  <c r="L105" i="1"/>
  <c r="AT104" i="1"/>
  <c r="AS104" i="1"/>
  <c r="AR104" i="1"/>
  <c r="AQ104" i="1"/>
  <c r="AP104" i="1"/>
  <c r="AO104" i="1"/>
  <c r="AN104" i="1"/>
  <c r="AM104" i="1"/>
  <c r="AL104" i="1"/>
  <c r="W104" i="1"/>
  <c r="V104" i="1"/>
  <c r="U104" i="1"/>
  <c r="X104" i="1" s="1"/>
  <c r="R104" i="1"/>
  <c r="Q104" i="1"/>
  <c r="P104" i="1"/>
  <c r="T104" i="1" s="1"/>
  <c r="O104" i="1"/>
  <c r="S104" i="1" s="1"/>
  <c r="N104" i="1"/>
  <c r="M104" i="1"/>
  <c r="L104" i="1"/>
  <c r="AT103" i="1"/>
  <c r="AS103" i="1"/>
  <c r="AR103" i="1"/>
  <c r="AQ103" i="1"/>
  <c r="AP103" i="1"/>
  <c r="AO103" i="1"/>
  <c r="AN103" i="1"/>
  <c r="AM103" i="1"/>
  <c r="X103" i="1"/>
  <c r="W103" i="1"/>
  <c r="V103" i="1"/>
  <c r="U103" i="1"/>
  <c r="R103" i="1"/>
  <c r="Q103" i="1"/>
  <c r="P103" i="1"/>
  <c r="T103" i="1" s="1"/>
  <c r="N103" i="1"/>
  <c r="M103" i="1"/>
  <c r="O103" i="1" s="1"/>
  <c r="S103" i="1" s="1"/>
  <c r="L103" i="1"/>
  <c r="AT102" i="1"/>
  <c r="AS102" i="1"/>
  <c r="AR102" i="1"/>
  <c r="AQ102" i="1"/>
  <c r="AP102" i="1"/>
  <c r="AO102" i="1"/>
  <c r="AN102" i="1"/>
  <c r="AM102" i="1"/>
  <c r="AL102" i="1"/>
  <c r="X102" i="1"/>
  <c r="W102" i="1"/>
  <c r="U102" i="1"/>
  <c r="V102" i="1" s="1"/>
  <c r="R102" i="1"/>
  <c r="Q102" i="1"/>
  <c r="N102" i="1"/>
  <c r="M102" i="1"/>
  <c r="P102" i="1" s="1"/>
  <c r="T102" i="1" s="1"/>
  <c r="L102" i="1"/>
  <c r="AT101" i="1"/>
  <c r="AS101" i="1"/>
  <c r="AR101" i="1"/>
  <c r="AQ101" i="1"/>
  <c r="AP101" i="1"/>
  <c r="AO101" i="1"/>
  <c r="AN101" i="1"/>
  <c r="AM101" i="1"/>
  <c r="AL101" i="1"/>
  <c r="AU101" i="1" s="1"/>
  <c r="X101" i="1"/>
  <c r="U101" i="1"/>
  <c r="W101" i="1" s="1"/>
  <c r="R101" i="1"/>
  <c r="N101" i="1"/>
  <c r="Q101" i="1" s="1"/>
  <c r="M101" i="1"/>
  <c r="P101" i="1" s="1"/>
  <c r="T101" i="1" s="1"/>
  <c r="L101" i="1"/>
  <c r="AT100" i="1"/>
  <c r="AS100" i="1"/>
  <c r="AR100" i="1"/>
  <c r="AQ100" i="1"/>
  <c r="AP100" i="1"/>
  <c r="AO100" i="1"/>
  <c r="AN100" i="1"/>
  <c r="AM100" i="1"/>
  <c r="AL100" i="1"/>
  <c r="AU100" i="1" s="1"/>
  <c r="U100" i="1"/>
  <c r="X100" i="1" s="1"/>
  <c r="N100" i="1"/>
  <c r="Q100" i="1" s="1"/>
  <c r="M100" i="1"/>
  <c r="P100" i="1" s="1"/>
  <c r="L100" i="1"/>
  <c r="AT99" i="1"/>
  <c r="AS99" i="1"/>
  <c r="AR99" i="1"/>
  <c r="AQ99" i="1"/>
  <c r="AP99" i="1"/>
  <c r="AO99" i="1"/>
  <c r="AN99" i="1"/>
  <c r="AM99" i="1"/>
  <c r="AL99" i="1"/>
  <c r="U99" i="1"/>
  <c r="X99" i="1" s="1"/>
  <c r="P99" i="1"/>
  <c r="O99" i="1"/>
  <c r="N99" i="1"/>
  <c r="R99" i="1" s="1"/>
  <c r="T99" i="1" s="1"/>
  <c r="M99" i="1"/>
  <c r="L99" i="1"/>
  <c r="AT98" i="1"/>
  <c r="AS98" i="1"/>
  <c r="AR98" i="1"/>
  <c r="AQ98" i="1"/>
  <c r="AP98" i="1"/>
  <c r="AO98" i="1"/>
  <c r="AN98" i="1"/>
  <c r="AM98" i="1"/>
  <c r="U98" i="1"/>
  <c r="X98" i="1" s="1"/>
  <c r="R98" i="1"/>
  <c r="Q98" i="1"/>
  <c r="P98" i="1"/>
  <c r="T98" i="1" s="1"/>
  <c r="O98" i="1"/>
  <c r="S98" i="1" s="1"/>
  <c r="N98" i="1"/>
  <c r="M98" i="1"/>
  <c r="L98" i="1"/>
  <c r="AT97" i="1"/>
  <c r="AS97" i="1"/>
  <c r="AR97" i="1"/>
  <c r="AQ97" i="1"/>
  <c r="AP97" i="1"/>
  <c r="AO97" i="1"/>
  <c r="AN97" i="1"/>
  <c r="AM97" i="1"/>
  <c r="AL97" i="1"/>
  <c r="X97" i="1"/>
  <c r="W97" i="1"/>
  <c r="V97" i="1"/>
  <c r="U97" i="1"/>
  <c r="R97" i="1"/>
  <c r="Q97" i="1"/>
  <c r="P97" i="1"/>
  <c r="T97" i="1" s="1"/>
  <c r="N97" i="1"/>
  <c r="M97" i="1"/>
  <c r="O97" i="1" s="1"/>
  <c r="S97" i="1" s="1"/>
  <c r="L97" i="1"/>
  <c r="AT96" i="1"/>
  <c r="AS96" i="1"/>
  <c r="AR96" i="1"/>
  <c r="AQ96" i="1"/>
  <c r="AP96" i="1"/>
  <c r="AO96" i="1"/>
  <c r="AN96" i="1"/>
  <c r="AM96" i="1"/>
  <c r="X96" i="1"/>
  <c r="W96" i="1"/>
  <c r="U96" i="1"/>
  <c r="V96" i="1" s="1"/>
  <c r="R96" i="1"/>
  <c r="Q96" i="1"/>
  <c r="N96" i="1"/>
  <c r="M96" i="1"/>
  <c r="P96" i="1" s="1"/>
  <c r="T96" i="1" s="1"/>
  <c r="L96" i="1"/>
  <c r="D7" i="2"/>
  <c r="E7" i="2" s="1"/>
  <c r="D6" i="2"/>
  <c r="E6" i="2" s="1"/>
  <c r="K92" i="3"/>
  <c r="K91" i="3"/>
  <c r="K90" i="3"/>
  <c r="K89" i="3"/>
  <c r="K88" i="3"/>
  <c r="K87" i="3"/>
  <c r="K86" i="3"/>
  <c r="K85" i="3"/>
  <c r="K84" i="3"/>
  <c r="B93" i="3"/>
  <c r="B92" i="3"/>
  <c r="B91" i="3"/>
  <c r="B90" i="3"/>
  <c r="B89" i="3"/>
  <c r="B88" i="3"/>
  <c r="B87" i="3"/>
  <c r="B86" i="3"/>
  <c r="B85" i="3"/>
  <c r="B84" i="3"/>
  <c r="AU103" i="1" l="1"/>
  <c r="AU105" i="1"/>
  <c r="AU96" i="1"/>
  <c r="AU98" i="1"/>
  <c r="AU102" i="1"/>
  <c r="AU99" i="1"/>
  <c r="AU104" i="1"/>
  <c r="AU97" i="1"/>
  <c r="K64" i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T105" i="1"/>
  <c r="W105" i="1"/>
  <c r="V106" i="1"/>
  <c r="O102" i="1"/>
  <c r="S102" i="1" s="1"/>
  <c r="R100" i="1"/>
  <c r="T100" i="1" s="1"/>
  <c r="X106" i="1"/>
  <c r="O106" i="1"/>
  <c r="S106" i="1" s="1"/>
  <c r="W98" i="1"/>
  <c r="V99" i="1"/>
  <c r="Q105" i="1"/>
  <c r="S105" i="1" s="1"/>
  <c r="V98" i="1"/>
  <c r="W99" i="1"/>
  <c r="V100" i="1"/>
  <c r="O96" i="1"/>
  <c r="S96" i="1" s="1"/>
  <c r="W100" i="1"/>
  <c r="V101" i="1"/>
  <c r="O100" i="1"/>
  <c r="S100" i="1" s="1"/>
  <c r="Q99" i="1"/>
  <c r="S99" i="1" s="1"/>
  <c r="O101" i="1"/>
  <c r="S101" i="1" s="1"/>
  <c r="AL95" i="1"/>
  <c r="AL93" i="1"/>
  <c r="AL92" i="1"/>
  <c r="AL90" i="1"/>
  <c r="AL89" i="1"/>
  <c r="AL88" i="1"/>
  <c r="AT95" i="1"/>
  <c r="AS95" i="1"/>
  <c r="AR95" i="1"/>
  <c r="AQ95" i="1"/>
  <c r="AP95" i="1"/>
  <c r="AO95" i="1"/>
  <c r="AN95" i="1"/>
  <c r="AM95" i="1"/>
  <c r="U95" i="1"/>
  <c r="N95" i="1"/>
  <c r="M95" i="1"/>
  <c r="L95" i="1"/>
  <c r="AT94" i="1"/>
  <c r="AS94" i="1"/>
  <c r="AR94" i="1"/>
  <c r="AQ94" i="1"/>
  <c r="AP94" i="1"/>
  <c r="AO94" i="1"/>
  <c r="AN94" i="1"/>
  <c r="AM94" i="1"/>
  <c r="AL94" i="1"/>
  <c r="U94" i="1"/>
  <c r="N94" i="1"/>
  <c r="M94" i="1"/>
  <c r="L94" i="1"/>
  <c r="AT93" i="1"/>
  <c r="AS93" i="1"/>
  <c r="AR93" i="1"/>
  <c r="AQ93" i="1"/>
  <c r="AP93" i="1"/>
  <c r="AO93" i="1"/>
  <c r="AN93" i="1"/>
  <c r="AM93" i="1"/>
  <c r="U93" i="1"/>
  <c r="N93" i="1"/>
  <c r="M93" i="1"/>
  <c r="L93" i="1"/>
  <c r="AT92" i="1"/>
  <c r="AS92" i="1"/>
  <c r="AR92" i="1"/>
  <c r="AQ92" i="1"/>
  <c r="AP92" i="1"/>
  <c r="AO92" i="1"/>
  <c r="AN92" i="1"/>
  <c r="AM92" i="1"/>
  <c r="U92" i="1"/>
  <c r="N92" i="1"/>
  <c r="M92" i="1"/>
  <c r="L92" i="1"/>
  <c r="AT91" i="1"/>
  <c r="AS91" i="1"/>
  <c r="AR91" i="1"/>
  <c r="AQ91" i="1"/>
  <c r="AP91" i="1"/>
  <c r="AO91" i="1"/>
  <c r="AN91" i="1"/>
  <c r="AM91" i="1"/>
  <c r="AL91" i="1"/>
  <c r="U91" i="1"/>
  <c r="N91" i="1"/>
  <c r="M91" i="1"/>
  <c r="L91" i="1"/>
  <c r="AT90" i="1"/>
  <c r="AS90" i="1"/>
  <c r="AR90" i="1"/>
  <c r="AQ90" i="1"/>
  <c r="AP90" i="1"/>
  <c r="AO90" i="1"/>
  <c r="AN90" i="1"/>
  <c r="AM90" i="1"/>
  <c r="U90" i="1"/>
  <c r="N90" i="1"/>
  <c r="M90" i="1"/>
  <c r="L90" i="1"/>
  <c r="AT89" i="1"/>
  <c r="AS89" i="1"/>
  <c r="AR89" i="1"/>
  <c r="AQ89" i="1"/>
  <c r="AP89" i="1"/>
  <c r="AO89" i="1"/>
  <c r="AN89" i="1"/>
  <c r="AM89" i="1"/>
  <c r="U89" i="1"/>
  <c r="N89" i="1"/>
  <c r="M89" i="1"/>
  <c r="L89" i="1"/>
  <c r="AT88" i="1"/>
  <c r="AS88" i="1"/>
  <c r="AR88" i="1"/>
  <c r="AQ88" i="1"/>
  <c r="AP88" i="1"/>
  <c r="AO88" i="1"/>
  <c r="AN88" i="1"/>
  <c r="AM88" i="1"/>
  <c r="U88" i="1"/>
  <c r="N88" i="1"/>
  <c r="M88" i="1"/>
  <c r="L88" i="1"/>
  <c r="AT87" i="1"/>
  <c r="AS87" i="1"/>
  <c r="AR87" i="1"/>
  <c r="AQ87" i="1"/>
  <c r="AP87" i="1"/>
  <c r="AO87" i="1"/>
  <c r="AN87" i="1"/>
  <c r="AM87" i="1"/>
  <c r="AL87" i="1"/>
  <c r="U87" i="1"/>
  <c r="N87" i="1"/>
  <c r="M87" i="1"/>
  <c r="L87" i="1"/>
  <c r="AT86" i="1"/>
  <c r="AS86" i="1"/>
  <c r="AR86" i="1"/>
  <c r="AQ86" i="1"/>
  <c r="AP86" i="1"/>
  <c r="AO86" i="1"/>
  <c r="AN86" i="1"/>
  <c r="AM86" i="1"/>
  <c r="AL86" i="1"/>
  <c r="U86" i="1"/>
  <c r="N86" i="1"/>
  <c r="M86" i="1"/>
  <c r="L86" i="1"/>
  <c r="AT85" i="1"/>
  <c r="AS85" i="1"/>
  <c r="AR85" i="1"/>
  <c r="AQ85" i="1"/>
  <c r="AP85" i="1"/>
  <c r="AO85" i="1"/>
  <c r="AN85" i="1"/>
  <c r="AM85" i="1"/>
  <c r="AL85" i="1"/>
  <c r="U85" i="1"/>
  <c r="N85" i="1"/>
  <c r="M85" i="1"/>
  <c r="L85" i="1"/>
  <c r="AT84" i="1"/>
  <c r="AS84" i="1"/>
  <c r="AR84" i="1"/>
  <c r="AQ84" i="1"/>
  <c r="AP84" i="1"/>
  <c r="AO84" i="1"/>
  <c r="AN84" i="1"/>
  <c r="AM84" i="1"/>
  <c r="AL84" i="1"/>
  <c r="U84" i="1"/>
  <c r="N84" i="1"/>
  <c r="M84" i="1"/>
  <c r="L84" i="1"/>
  <c r="AT83" i="1"/>
  <c r="AS83" i="1"/>
  <c r="AR83" i="1"/>
  <c r="AQ83" i="1"/>
  <c r="AP83" i="1"/>
  <c r="AO83" i="1"/>
  <c r="AN83" i="1"/>
  <c r="AM83" i="1"/>
  <c r="AL83" i="1"/>
  <c r="U83" i="1"/>
  <c r="N83" i="1"/>
  <c r="M83" i="1"/>
  <c r="L83" i="1"/>
  <c r="AT82" i="1"/>
  <c r="AS82" i="1"/>
  <c r="AR82" i="1"/>
  <c r="AQ82" i="1"/>
  <c r="AP82" i="1"/>
  <c r="AO82" i="1"/>
  <c r="AN82" i="1"/>
  <c r="AM82" i="1"/>
  <c r="AL82" i="1"/>
  <c r="U82" i="1"/>
  <c r="N82" i="1"/>
  <c r="M82" i="1"/>
  <c r="L82" i="1"/>
  <c r="AT81" i="1"/>
  <c r="AS81" i="1"/>
  <c r="AR81" i="1"/>
  <c r="AQ81" i="1"/>
  <c r="AP81" i="1"/>
  <c r="AO81" i="1"/>
  <c r="AN81" i="1"/>
  <c r="AM81" i="1"/>
  <c r="AL81" i="1"/>
  <c r="U81" i="1"/>
  <c r="N81" i="1"/>
  <c r="M81" i="1"/>
  <c r="L81" i="1"/>
  <c r="AT80" i="1"/>
  <c r="AS80" i="1"/>
  <c r="AR80" i="1"/>
  <c r="AQ80" i="1"/>
  <c r="AP80" i="1"/>
  <c r="AO80" i="1"/>
  <c r="AN80" i="1"/>
  <c r="AM80" i="1"/>
  <c r="AL80" i="1"/>
  <c r="U80" i="1"/>
  <c r="N80" i="1"/>
  <c r="M80" i="1"/>
  <c r="L80" i="1"/>
  <c r="AT79" i="1"/>
  <c r="AS79" i="1"/>
  <c r="AR79" i="1"/>
  <c r="AQ79" i="1"/>
  <c r="AP79" i="1"/>
  <c r="AO79" i="1"/>
  <c r="AN79" i="1"/>
  <c r="AM79" i="1"/>
  <c r="AL79" i="1"/>
  <c r="U79" i="1"/>
  <c r="N79" i="1"/>
  <c r="M79" i="1"/>
  <c r="L79" i="1"/>
  <c r="AU95" i="1" l="1"/>
  <c r="AU92" i="1"/>
  <c r="AU89" i="1"/>
  <c r="AU82" i="1"/>
  <c r="AU87" i="1"/>
  <c r="AU90" i="1"/>
  <c r="AU93" i="1"/>
  <c r="AU83" i="1"/>
  <c r="AU85" i="1"/>
  <c r="AU80" i="1"/>
  <c r="AU86" i="1"/>
  <c r="AU91" i="1"/>
  <c r="AU79" i="1"/>
  <c r="AU81" i="1"/>
  <c r="AU84" i="1"/>
  <c r="AU88" i="1"/>
  <c r="AU94" i="1"/>
  <c r="AL78" i="1" l="1"/>
  <c r="AL77" i="1"/>
  <c r="AL76" i="1"/>
  <c r="AL75" i="1"/>
  <c r="AL73" i="1"/>
  <c r="AL71" i="1"/>
  <c r="AL70" i="1"/>
  <c r="AL69" i="1"/>
  <c r="AL68" i="1"/>
  <c r="AL67" i="1"/>
  <c r="AL66" i="1"/>
  <c r="AL65" i="1"/>
  <c r="AL64" i="1"/>
  <c r="AL63" i="1"/>
  <c r="AK61" i="1"/>
  <c r="AL61" i="1" s="1"/>
  <c r="AK60" i="1"/>
  <c r="AL60" i="1" s="1"/>
  <c r="AK59" i="1"/>
  <c r="AK58" i="1"/>
  <c r="AL58" i="1" s="1"/>
  <c r="AK57" i="1"/>
  <c r="AK56" i="1"/>
  <c r="AL56" i="1" s="1"/>
  <c r="AK55" i="1"/>
  <c r="AL55" i="1" s="1"/>
  <c r="AK54" i="1"/>
  <c r="AK53" i="1"/>
  <c r="AL53" i="1" s="1"/>
  <c r="AK52" i="1"/>
  <c r="AL52" i="1" s="1"/>
  <c r="AK51" i="1"/>
  <c r="AL51" i="1" s="1"/>
  <c r="AK50" i="1"/>
  <c r="AK49" i="1"/>
  <c r="AL49" i="1" s="1"/>
  <c r="AK48" i="1"/>
  <c r="AL47" i="1"/>
  <c r="AK46" i="1"/>
  <c r="AL46" i="1" s="1"/>
  <c r="AL45" i="1"/>
  <c r="AL44" i="1"/>
  <c r="D5" i="2"/>
  <c r="E5" i="2" s="1"/>
  <c r="AT78" i="1"/>
  <c r="AS78" i="1"/>
  <c r="AR78" i="1"/>
  <c r="AQ78" i="1"/>
  <c r="AP78" i="1"/>
  <c r="AO78" i="1"/>
  <c r="AN78" i="1"/>
  <c r="AM78" i="1"/>
  <c r="AT77" i="1"/>
  <c r="AS77" i="1"/>
  <c r="AR77" i="1"/>
  <c r="AQ77" i="1"/>
  <c r="AP77" i="1"/>
  <c r="AO77" i="1"/>
  <c r="AN77" i="1"/>
  <c r="AM77" i="1"/>
  <c r="AT76" i="1"/>
  <c r="AS76" i="1"/>
  <c r="AR76" i="1"/>
  <c r="AQ76" i="1"/>
  <c r="AP76" i="1"/>
  <c r="AO76" i="1"/>
  <c r="AN76" i="1"/>
  <c r="AM76" i="1"/>
  <c r="AT75" i="1"/>
  <c r="AS75" i="1"/>
  <c r="AR75" i="1"/>
  <c r="AQ75" i="1"/>
  <c r="AP75" i="1"/>
  <c r="AO75" i="1"/>
  <c r="AN75" i="1"/>
  <c r="AM75" i="1"/>
  <c r="AT74" i="1"/>
  <c r="AS74" i="1"/>
  <c r="AR74" i="1"/>
  <c r="AQ74" i="1"/>
  <c r="AP74" i="1"/>
  <c r="AO74" i="1"/>
  <c r="AN74" i="1"/>
  <c r="AM74" i="1"/>
  <c r="AL74" i="1"/>
  <c r="AT73" i="1"/>
  <c r="AS73" i="1"/>
  <c r="AR73" i="1"/>
  <c r="AQ73" i="1"/>
  <c r="AP73" i="1"/>
  <c r="AO73" i="1"/>
  <c r="AN73" i="1"/>
  <c r="AM73" i="1"/>
  <c r="AT72" i="1"/>
  <c r="AS72" i="1"/>
  <c r="AR72" i="1"/>
  <c r="AQ72" i="1"/>
  <c r="AP72" i="1"/>
  <c r="AO72" i="1"/>
  <c r="AN72" i="1"/>
  <c r="AM72" i="1"/>
  <c r="AL72" i="1"/>
  <c r="AT71" i="1"/>
  <c r="AS71" i="1"/>
  <c r="AR71" i="1"/>
  <c r="AQ71" i="1"/>
  <c r="AP71" i="1"/>
  <c r="AO71" i="1"/>
  <c r="AN71" i="1"/>
  <c r="AM71" i="1"/>
  <c r="AT70" i="1"/>
  <c r="AS70" i="1"/>
  <c r="AR70" i="1"/>
  <c r="AQ70" i="1"/>
  <c r="AP70" i="1"/>
  <c r="AO70" i="1"/>
  <c r="AN70" i="1"/>
  <c r="AM70" i="1"/>
  <c r="AT69" i="1"/>
  <c r="AS69" i="1"/>
  <c r="AR69" i="1"/>
  <c r="AQ69" i="1"/>
  <c r="AP69" i="1"/>
  <c r="AO69" i="1"/>
  <c r="AN69" i="1"/>
  <c r="AM69" i="1"/>
  <c r="AT68" i="1"/>
  <c r="AS68" i="1"/>
  <c r="AR68" i="1"/>
  <c r="AQ68" i="1"/>
  <c r="AP68" i="1"/>
  <c r="AO68" i="1"/>
  <c r="AN68" i="1"/>
  <c r="AM68" i="1"/>
  <c r="AT67" i="1"/>
  <c r="AS67" i="1"/>
  <c r="AR67" i="1"/>
  <c r="AQ67" i="1"/>
  <c r="AP67" i="1"/>
  <c r="AO67" i="1"/>
  <c r="AN67" i="1"/>
  <c r="AM67" i="1"/>
  <c r="AT66" i="1"/>
  <c r="AS66" i="1"/>
  <c r="AR66" i="1"/>
  <c r="AQ66" i="1"/>
  <c r="AP66" i="1"/>
  <c r="AO66" i="1"/>
  <c r="AN66" i="1"/>
  <c r="AM66" i="1"/>
  <c r="AT65" i="1"/>
  <c r="AS65" i="1"/>
  <c r="AR65" i="1"/>
  <c r="AQ65" i="1"/>
  <c r="AP65" i="1"/>
  <c r="AO65" i="1"/>
  <c r="AN65" i="1"/>
  <c r="AM65" i="1"/>
  <c r="AT64" i="1"/>
  <c r="AS64" i="1"/>
  <c r="AR64" i="1"/>
  <c r="AQ64" i="1"/>
  <c r="AP64" i="1"/>
  <c r="AO64" i="1"/>
  <c r="AN64" i="1"/>
  <c r="AM64" i="1"/>
  <c r="AT63" i="1"/>
  <c r="AS63" i="1"/>
  <c r="AR63" i="1"/>
  <c r="AQ63" i="1"/>
  <c r="AP63" i="1"/>
  <c r="AO63" i="1"/>
  <c r="AN63" i="1"/>
  <c r="AM63" i="1"/>
  <c r="AT62" i="1"/>
  <c r="AS62" i="1"/>
  <c r="AR62" i="1"/>
  <c r="AQ62" i="1"/>
  <c r="AP62" i="1"/>
  <c r="AO62" i="1"/>
  <c r="AN62" i="1"/>
  <c r="AM62" i="1"/>
  <c r="AL62" i="1"/>
  <c r="AT61" i="1"/>
  <c r="AS61" i="1"/>
  <c r="AR61" i="1"/>
  <c r="AQ61" i="1"/>
  <c r="AP61" i="1"/>
  <c r="AO61" i="1"/>
  <c r="AN61" i="1"/>
  <c r="AM61" i="1"/>
  <c r="AT60" i="1"/>
  <c r="AS60" i="1"/>
  <c r="AR60" i="1"/>
  <c r="AQ60" i="1"/>
  <c r="AP60" i="1"/>
  <c r="AO60" i="1"/>
  <c r="AN60" i="1"/>
  <c r="AM60" i="1"/>
  <c r="AT59" i="1"/>
  <c r="AS59" i="1"/>
  <c r="AR59" i="1"/>
  <c r="AQ59" i="1"/>
  <c r="AP59" i="1"/>
  <c r="AO59" i="1"/>
  <c r="AN59" i="1"/>
  <c r="AM59" i="1"/>
  <c r="AL59" i="1"/>
  <c r="AT58" i="1"/>
  <c r="AS58" i="1"/>
  <c r="AR58" i="1"/>
  <c r="AQ58" i="1"/>
  <c r="AP58" i="1"/>
  <c r="AO58" i="1"/>
  <c r="AN58" i="1"/>
  <c r="AM58" i="1"/>
  <c r="AT57" i="1"/>
  <c r="AS57" i="1"/>
  <c r="AR57" i="1"/>
  <c r="AQ57" i="1"/>
  <c r="AP57" i="1"/>
  <c r="AO57" i="1"/>
  <c r="AN57" i="1"/>
  <c r="AM57" i="1"/>
  <c r="AL57" i="1"/>
  <c r="AT56" i="1"/>
  <c r="AS56" i="1"/>
  <c r="AR56" i="1"/>
  <c r="AQ56" i="1"/>
  <c r="AP56" i="1"/>
  <c r="AO56" i="1"/>
  <c r="AN56" i="1"/>
  <c r="AM56" i="1"/>
  <c r="AT55" i="1"/>
  <c r="AS55" i="1"/>
  <c r="AR55" i="1"/>
  <c r="AQ55" i="1"/>
  <c r="AP55" i="1"/>
  <c r="AO55" i="1"/>
  <c r="AN55" i="1"/>
  <c r="AM55" i="1"/>
  <c r="AT54" i="1"/>
  <c r="AS54" i="1"/>
  <c r="AR54" i="1"/>
  <c r="AQ54" i="1"/>
  <c r="AP54" i="1"/>
  <c r="AO54" i="1"/>
  <c r="AN54" i="1"/>
  <c r="AM54" i="1"/>
  <c r="AL54" i="1"/>
  <c r="AT53" i="1"/>
  <c r="AS53" i="1"/>
  <c r="AR53" i="1"/>
  <c r="AQ53" i="1"/>
  <c r="AP53" i="1"/>
  <c r="AO53" i="1"/>
  <c r="AN53" i="1"/>
  <c r="AM53" i="1"/>
  <c r="AT52" i="1"/>
  <c r="AS52" i="1"/>
  <c r="AR52" i="1"/>
  <c r="AQ52" i="1"/>
  <c r="AP52" i="1"/>
  <c r="AO52" i="1"/>
  <c r="AN52" i="1"/>
  <c r="AM52" i="1"/>
  <c r="AT51" i="1"/>
  <c r="AS51" i="1"/>
  <c r="AR51" i="1"/>
  <c r="AQ51" i="1"/>
  <c r="AP51" i="1"/>
  <c r="AO51" i="1"/>
  <c r="AN51" i="1"/>
  <c r="AM51" i="1"/>
  <c r="AT50" i="1"/>
  <c r="AS50" i="1"/>
  <c r="AR50" i="1"/>
  <c r="AQ50" i="1"/>
  <c r="AP50" i="1"/>
  <c r="AO50" i="1"/>
  <c r="AN50" i="1"/>
  <c r="AM50" i="1"/>
  <c r="AL50" i="1"/>
  <c r="AT49" i="1"/>
  <c r="AS49" i="1"/>
  <c r="AR49" i="1"/>
  <c r="AQ49" i="1"/>
  <c r="AP49" i="1"/>
  <c r="AO49" i="1"/>
  <c r="AN49" i="1"/>
  <c r="AM49" i="1"/>
  <c r="AT48" i="1"/>
  <c r="AS48" i="1"/>
  <c r="AR48" i="1"/>
  <c r="AQ48" i="1"/>
  <c r="AP48" i="1"/>
  <c r="AO48" i="1"/>
  <c r="AN48" i="1"/>
  <c r="AM48" i="1"/>
  <c r="AL48" i="1"/>
  <c r="AT47" i="1"/>
  <c r="AS47" i="1"/>
  <c r="AR47" i="1"/>
  <c r="AQ47" i="1"/>
  <c r="AP47" i="1"/>
  <c r="AO47" i="1"/>
  <c r="AN47" i="1"/>
  <c r="AM47" i="1"/>
  <c r="AT46" i="1"/>
  <c r="AS46" i="1"/>
  <c r="AR46" i="1"/>
  <c r="AQ46" i="1"/>
  <c r="AP46" i="1"/>
  <c r="AO46" i="1"/>
  <c r="AN46" i="1"/>
  <c r="AM46" i="1"/>
  <c r="AT45" i="1"/>
  <c r="AS45" i="1"/>
  <c r="AR45" i="1"/>
  <c r="AQ45" i="1"/>
  <c r="AP45" i="1"/>
  <c r="AO45" i="1"/>
  <c r="AN45" i="1"/>
  <c r="AM45" i="1"/>
  <c r="AT44" i="1"/>
  <c r="AS44" i="1"/>
  <c r="AR44" i="1"/>
  <c r="AQ44" i="1"/>
  <c r="AP44" i="1"/>
  <c r="AO44" i="1"/>
  <c r="AN44" i="1"/>
  <c r="AM44" i="1"/>
  <c r="AT43" i="1"/>
  <c r="AS43" i="1"/>
  <c r="AR43" i="1"/>
  <c r="AQ43" i="1"/>
  <c r="AP43" i="1"/>
  <c r="AO43" i="1"/>
  <c r="AN43" i="1"/>
  <c r="AM43" i="1"/>
  <c r="AL43" i="1"/>
  <c r="AT42" i="1"/>
  <c r="AS42" i="1"/>
  <c r="AR42" i="1"/>
  <c r="AQ42" i="1"/>
  <c r="AP42" i="1"/>
  <c r="AO42" i="1"/>
  <c r="AN42" i="1"/>
  <c r="AM42" i="1"/>
  <c r="AL42" i="1"/>
  <c r="AT41" i="1"/>
  <c r="AS41" i="1"/>
  <c r="AR41" i="1"/>
  <c r="AQ41" i="1"/>
  <c r="AP41" i="1"/>
  <c r="AO41" i="1"/>
  <c r="AN41" i="1"/>
  <c r="AM41" i="1"/>
  <c r="AL41" i="1"/>
  <c r="AT40" i="1"/>
  <c r="AS40" i="1"/>
  <c r="AR40" i="1"/>
  <c r="AQ40" i="1"/>
  <c r="AP40" i="1"/>
  <c r="AO40" i="1"/>
  <c r="AN40" i="1"/>
  <c r="AM40" i="1"/>
  <c r="AL40" i="1"/>
  <c r="AT39" i="1"/>
  <c r="AS39" i="1"/>
  <c r="AR39" i="1"/>
  <c r="AQ39" i="1"/>
  <c r="AP39" i="1"/>
  <c r="AO39" i="1"/>
  <c r="AN39" i="1"/>
  <c r="AM39" i="1"/>
  <c r="AL39" i="1"/>
  <c r="AT38" i="1"/>
  <c r="AS38" i="1"/>
  <c r="AR38" i="1"/>
  <c r="AQ38" i="1"/>
  <c r="AP38" i="1"/>
  <c r="AO38" i="1"/>
  <c r="AN38" i="1"/>
  <c r="AM38" i="1"/>
  <c r="AL38" i="1"/>
  <c r="AT37" i="1"/>
  <c r="AS37" i="1"/>
  <c r="AR37" i="1"/>
  <c r="AQ37" i="1"/>
  <c r="AP37" i="1"/>
  <c r="AO37" i="1"/>
  <c r="AN37" i="1"/>
  <c r="AM37" i="1"/>
  <c r="AL37" i="1"/>
  <c r="AT36" i="1"/>
  <c r="AS36" i="1"/>
  <c r="AR36" i="1"/>
  <c r="AQ36" i="1"/>
  <c r="AP36" i="1"/>
  <c r="AO36" i="1"/>
  <c r="AN36" i="1"/>
  <c r="AM36" i="1"/>
  <c r="AL36" i="1"/>
  <c r="AT35" i="1"/>
  <c r="AS35" i="1"/>
  <c r="AR35" i="1"/>
  <c r="AQ35" i="1"/>
  <c r="AP35" i="1"/>
  <c r="AO35" i="1"/>
  <c r="AN35" i="1"/>
  <c r="AM35" i="1"/>
  <c r="AL35" i="1"/>
  <c r="AT34" i="1"/>
  <c r="AS34" i="1"/>
  <c r="AR34" i="1"/>
  <c r="AQ34" i="1"/>
  <c r="AP34" i="1"/>
  <c r="AO34" i="1"/>
  <c r="AN34" i="1"/>
  <c r="AM34" i="1"/>
  <c r="AL34" i="1"/>
  <c r="AT33" i="1"/>
  <c r="AS33" i="1"/>
  <c r="AR33" i="1"/>
  <c r="AQ33" i="1"/>
  <c r="AP33" i="1"/>
  <c r="AO33" i="1"/>
  <c r="AN33" i="1"/>
  <c r="AM33" i="1"/>
  <c r="AL33" i="1"/>
  <c r="AT32" i="1"/>
  <c r="AS32" i="1"/>
  <c r="AR32" i="1"/>
  <c r="AQ32" i="1"/>
  <c r="AP32" i="1"/>
  <c r="AO32" i="1"/>
  <c r="AN32" i="1"/>
  <c r="AM32" i="1"/>
  <c r="AK32" i="1"/>
  <c r="AL32" i="1" s="1"/>
  <c r="AT31" i="1"/>
  <c r="AS31" i="1"/>
  <c r="AR31" i="1"/>
  <c r="AQ31" i="1"/>
  <c r="AP31" i="1"/>
  <c r="AO31" i="1"/>
  <c r="AN31" i="1"/>
  <c r="AM31" i="1"/>
  <c r="AK31" i="1"/>
  <c r="AL31" i="1" s="1"/>
  <c r="AT30" i="1"/>
  <c r="AS30" i="1"/>
  <c r="AR30" i="1"/>
  <c r="AQ30" i="1"/>
  <c r="AP30" i="1"/>
  <c r="AO30" i="1"/>
  <c r="AN30" i="1"/>
  <c r="AM30" i="1"/>
  <c r="AK30" i="1"/>
  <c r="AL30" i="1" s="1"/>
  <c r="AT29" i="1"/>
  <c r="AS29" i="1"/>
  <c r="AR29" i="1"/>
  <c r="AQ29" i="1"/>
  <c r="AP29" i="1"/>
  <c r="AO29" i="1"/>
  <c r="AN29" i="1"/>
  <c r="AM29" i="1"/>
  <c r="AK29" i="1"/>
  <c r="AL29" i="1" s="1"/>
  <c r="AT28" i="1"/>
  <c r="AS28" i="1"/>
  <c r="AR28" i="1"/>
  <c r="AQ28" i="1"/>
  <c r="AP28" i="1"/>
  <c r="AO28" i="1"/>
  <c r="AN28" i="1"/>
  <c r="AM28" i="1"/>
  <c r="AK28" i="1"/>
  <c r="AL28" i="1" s="1"/>
  <c r="AT27" i="1"/>
  <c r="AS27" i="1"/>
  <c r="AR27" i="1"/>
  <c r="AQ27" i="1"/>
  <c r="AP27" i="1"/>
  <c r="AO27" i="1"/>
  <c r="AN27" i="1"/>
  <c r="AM27" i="1"/>
  <c r="AK27" i="1"/>
  <c r="AL27" i="1" s="1"/>
  <c r="AT26" i="1"/>
  <c r="AS26" i="1"/>
  <c r="AR26" i="1"/>
  <c r="AQ26" i="1"/>
  <c r="AP26" i="1"/>
  <c r="AO26" i="1"/>
  <c r="AN26" i="1"/>
  <c r="AM26" i="1"/>
  <c r="AK26" i="1"/>
  <c r="AL26" i="1" s="1"/>
  <c r="AT25" i="1"/>
  <c r="AS25" i="1"/>
  <c r="AR25" i="1"/>
  <c r="AQ25" i="1"/>
  <c r="AP25" i="1"/>
  <c r="AO25" i="1"/>
  <c r="AN25" i="1"/>
  <c r="AM25" i="1"/>
  <c r="AK25" i="1"/>
  <c r="AL25" i="1" s="1"/>
  <c r="AT24" i="1"/>
  <c r="AS24" i="1"/>
  <c r="AR24" i="1"/>
  <c r="AQ24" i="1"/>
  <c r="AP24" i="1"/>
  <c r="AO24" i="1"/>
  <c r="AN24" i="1"/>
  <c r="AM24" i="1"/>
  <c r="AK24" i="1"/>
  <c r="AL24" i="1" s="1"/>
  <c r="AT23" i="1"/>
  <c r="AS23" i="1"/>
  <c r="AR23" i="1"/>
  <c r="AQ23" i="1"/>
  <c r="AP23" i="1"/>
  <c r="AO23" i="1"/>
  <c r="AN23" i="1"/>
  <c r="AM23" i="1"/>
  <c r="AK23" i="1"/>
  <c r="AL23" i="1" s="1"/>
  <c r="AT22" i="1"/>
  <c r="AS22" i="1"/>
  <c r="AR22" i="1"/>
  <c r="AQ22" i="1"/>
  <c r="AP22" i="1"/>
  <c r="AO22" i="1"/>
  <c r="AN22" i="1"/>
  <c r="AM22" i="1"/>
  <c r="AK22" i="1"/>
  <c r="AL22" i="1" s="1"/>
  <c r="AT21" i="1"/>
  <c r="AS21" i="1"/>
  <c r="AR21" i="1"/>
  <c r="AQ21" i="1"/>
  <c r="AP21" i="1"/>
  <c r="AO21" i="1"/>
  <c r="AN21" i="1"/>
  <c r="AM21" i="1"/>
  <c r="AK21" i="1"/>
  <c r="AL21" i="1" s="1"/>
  <c r="AT20" i="1"/>
  <c r="AS20" i="1"/>
  <c r="AR20" i="1"/>
  <c r="AQ20" i="1"/>
  <c r="AP20" i="1"/>
  <c r="AO20" i="1"/>
  <c r="AN20" i="1"/>
  <c r="AM20" i="1"/>
  <c r="AK20" i="1"/>
  <c r="AL20" i="1" s="1"/>
  <c r="AT19" i="1"/>
  <c r="AS19" i="1"/>
  <c r="AR19" i="1"/>
  <c r="AQ19" i="1"/>
  <c r="AP19" i="1"/>
  <c r="AO19" i="1"/>
  <c r="AN19" i="1"/>
  <c r="AM19" i="1"/>
  <c r="AK19" i="1"/>
  <c r="AL19" i="1" s="1"/>
  <c r="AT18" i="1"/>
  <c r="AS18" i="1"/>
  <c r="AR18" i="1"/>
  <c r="AQ18" i="1"/>
  <c r="AP18" i="1"/>
  <c r="AO18" i="1"/>
  <c r="AN18" i="1"/>
  <c r="AM18" i="1"/>
  <c r="AK18" i="1"/>
  <c r="AL18" i="1" s="1"/>
  <c r="AT17" i="1"/>
  <c r="AS17" i="1"/>
  <c r="AR17" i="1"/>
  <c r="AQ17" i="1"/>
  <c r="AP17" i="1"/>
  <c r="AO17" i="1"/>
  <c r="AN17" i="1"/>
  <c r="AM17" i="1"/>
  <c r="AK17" i="1"/>
  <c r="AL17" i="1" s="1"/>
  <c r="AT16" i="1"/>
  <c r="AS16" i="1"/>
  <c r="AR16" i="1"/>
  <c r="AQ16" i="1"/>
  <c r="AP16" i="1"/>
  <c r="AO16" i="1"/>
  <c r="AN16" i="1"/>
  <c r="AM16" i="1"/>
  <c r="AK16" i="1"/>
  <c r="AL16" i="1" s="1"/>
  <c r="AT15" i="1"/>
  <c r="AS15" i="1"/>
  <c r="AR15" i="1"/>
  <c r="AQ15" i="1"/>
  <c r="AP15" i="1"/>
  <c r="AO15" i="1"/>
  <c r="AN15" i="1"/>
  <c r="AM15" i="1"/>
  <c r="AK15" i="1"/>
  <c r="AL15" i="1" s="1"/>
  <c r="AT14" i="1"/>
  <c r="AS14" i="1"/>
  <c r="AR14" i="1"/>
  <c r="AQ14" i="1"/>
  <c r="AP14" i="1"/>
  <c r="AO14" i="1"/>
  <c r="AN14" i="1"/>
  <c r="AM14" i="1"/>
  <c r="AK14" i="1"/>
  <c r="AL14" i="1" s="1"/>
  <c r="AT13" i="1"/>
  <c r="AS13" i="1"/>
  <c r="AR13" i="1"/>
  <c r="AQ13" i="1"/>
  <c r="AP13" i="1"/>
  <c r="AO13" i="1"/>
  <c r="AN13" i="1"/>
  <c r="AM13" i="1"/>
  <c r="AK13" i="1"/>
  <c r="AL13" i="1" s="1"/>
  <c r="AT12" i="1"/>
  <c r="AS12" i="1"/>
  <c r="AR12" i="1"/>
  <c r="AQ12" i="1"/>
  <c r="AP12" i="1"/>
  <c r="AO12" i="1"/>
  <c r="AN12" i="1"/>
  <c r="AM12" i="1"/>
  <c r="AK12" i="1"/>
  <c r="AL12" i="1" s="1"/>
  <c r="U78" i="1"/>
  <c r="N78" i="1"/>
  <c r="M78" i="1"/>
  <c r="L78" i="1"/>
  <c r="U77" i="1"/>
  <c r="N77" i="1"/>
  <c r="M77" i="1"/>
  <c r="L77" i="1"/>
  <c r="U76" i="1"/>
  <c r="N76" i="1"/>
  <c r="M76" i="1"/>
  <c r="L76" i="1"/>
  <c r="U75" i="1"/>
  <c r="N75" i="1"/>
  <c r="M75" i="1"/>
  <c r="L75" i="1"/>
  <c r="U74" i="1"/>
  <c r="N74" i="1"/>
  <c r="M74" i="1"/>
  <c r="L74" i="1"/>
  <c r="U73" i="1"/>
  <c r="N73" i="1"/>
  <c r="M73" i="1"/>
  <c r="L73" i="1"/>
  <c r="U72" i="1"/>
  <c r="N72" i="1"/>
  <c r="M72" i="1"/>
  <c r="L72" i="1"/>
  <c r="U71" i="1"/>
  <c r="N71" i="1"/>
  <c r="M71" i="1"/>
  <c r="L71" i="1"/>
  <c r="U70" i="1"/>
  <c r="N70" i="1"/>
  <c r="M70" i="1"/>
  <c r="L70" i="1"/>
  <c r="U69" i="1"/>
  <c r="N69" i="1"/>
  <c r="M69" i="1"/>
  <c r="L69" i="1"/>
  <c r="U68" i="1"/>
  <c r="N68" i="1"/>
  <c r="M68" i="1"/>
  <c r="L68" i="1"/>
  <c r="U67" i="1"/>
  <c r="N67" i="1"/>
  <c r="M67" i="1"/>
  <c r="L67" i="1"/>
  <c r="U66" i="1"/>
  <c r="N66" i="1"/>
  <c r="M66" i="1"/>
  <c r="L66" i="1"/>
  <c r="U65" i="1"/>
  <c r="N65" i="1"/>
  <c r="M65" i="1"/>
  <c r="L65" i="1"/>
  <c r="U64" i="1"/>
  <c r="N64" i="1"/>
  <c r="M64" i="1"/>
  <c r="L64" i="1"/>
  <c r="U63" i="1"/>
  <c r="N63" i="1"/>
  <c r="M63" i="1"/>
  <c r="L63" i="1"/>
  <c r="U62" i="1"/>
  <c r="N62" i="1"/>
  <c r="M62" i="1"/>
  <c r="L62" i="1"/>
  <c r="U61" i="1"/>
  <c r="N61" i="1"/>
  <c r="M61" i="1"/>
  <c r="L61" i="1"/>
  <c r="U60" i="1"/>
  <c r="N60" i="1"/>
  <c r="M60" i="1"/>
  <c r="L60" i="1"/>
  <c r="U59" i="1"/>
  <c r="N59" i="1"/>
  <c r="M59" i="1"/>
  <c r="L59" i="1"/>
  <c r="U58" i="1"/>
  <c r="N58" i="1"/>
  <c r="M58" i="1"/>
  <c r="L58" i="1"/>
  <c r="U57" i="1"/>
  <c r="N57" i="1"/>
  <c r="M57" i="1"/>
  <c r="L57" i="1"/>
  <c r="U56" i="1"/>
  <c r="N56" i="1"/>
  <c r="M56" i="1"/>
  <c r="L56" i="1"/>
  <c r="U55" i="1"/>
  <c r="N55" i="1"/>
  <c r="M55" i="1"/>
  <c r="L55" i="1"/>
  <c r="U54" i="1"/>
  <c r="N54" i="1"/>
  <c r="M54" i="1"/>
  <c r="L54" i="1"/>
  <c r="U53" i="1"/>
  <c r="N53" i="1"/>
  <c r="M53" i="1"/>
  <c r="L53" i="1"/>
  <c r="U52" i="1"/>
  <c r="N52" i="1"/>
  <c r="M52" i="1"/>
  <c r="L52" i="1"/>
  <c r="U51" i="1"/>
  <c r="N51" i="1"/>
  <c r="M51" i="1"/>
  <c r="L51" i="1"/>
  <c r="U50" i="1"/>
  <c r="N50" i="1"/>
  <c r="M50" i="1"/>
  <c r="L50" i="1"/>
  <c r="U49" i="1"/>
  <c r="N49" i="1"/>
  <c r="M49" i="1"/>
  <c r="L49" i="1"/>
  <c r="U48" i="1"/>
  <c r="N48" i="1"/>
  <c r="M48" i="1"/>
  <c r="L48" i="1"/>
  <c r="U47" i="1"/>
  <c r="N47" i="1"/>
  <c r="M47" i="1"/>
  <c r="L47" i="1"/>
  <c r="U46" i="1"/>
  <c r="N46" i="1"/>
  <c r="M46" i="1"/>
  <c r="L46" i="1"/>
  <c r="U45" i="1"/>
  <c r="N45" i="1"/>
  <c r="M45" i="1"/>
  <c r="L45" i="1"/>
  <c r="U44" i="1"/>
  <c r="N44" i="1"/>
  <c r="M44" i="1"/>
  <c r="L44" i="1"/>
  <c r="U43" i="1"/>
  <c r="N43" i="1"/>
  <c r="M43" i="1"/>
  <c r="L43" i="1"/>
  <c r="U42" i="1"/>
  <c r="N42" i="1"/>
  <c r="M42" i="1"/>
  <c r="L42" i="1"/>
  <c r="U41" i="1"/>
  <c r="N41" i="1"/>
  <c r="M41" i="1"/>
  <c r="L41" i="1"/>
  <c r="U40" i="1"/>
  <c r="N40" i="1"/>
  <c r="M40" i="1"/>
  <c r="L40" i="1"/>
  <c r="U39" i="1"/>
  <c r="N39" i="1"/>
  <c r="M39" i="1"/>
  <c r="L39" i="1"/>
  <c r="U38" i="1"/>
  <c r="N38" i="1"/>
  <c r="M38" i="1"/>
  <c r="L38" i="1"/>
  <c r="U37" i="1"/>
  <c r="N37" i="1"/>
  <c r="M37" i="1"/>
  <c r="L37" i="1"/>
  <c r="U36" i="1"/>
  <c r="N36" i="1"/>
  <c r="M36" i="1"/>
  <c r="L36" i="1"/>
  <c r="U35" i="1"/>
  <c r="N35" i="1"/>
  <c r="M35" i="1"/>
  <c r="L35" i="1"/>
  <c r="G351" i="1"/>
  <c r="F351" i="1"/>
  <c r="E351" i="1"/>
  <c r="G350" i="1"/>
  <c r="F350" i="1"/>
  <c r="E350" i="1"/>
  <c r="G349" i="1"/>
  <c r="F349" i="1"/>
  <c r="E349" i="1"/>
  <c r="G348" i="1"/>
  <c r="F348" i="1"/>
  <c r="E348" i="1"/>
  <c r="G347" i="1"/>
  <c r="F347" i="1"/>
  <c r="E347" i="1"/>
  <c r="G346" i="1"/>
  <c r="F346" i="1"/>
  <c r="E346" i="1"/>
  <c r="G345" i="1"/>
  <c r="F345" i="1"/>
  <c r="E345" i="1"/>
  <c r="G344" i="1"/>
  <c r="F344" i="1"/>
  <c r="E344" i="1"/>
  <c r="G343" i="1"/>
  <c r="F343" i="1"/>
  <c r="E343" i="1"/>
  <c r="G342" i="1"/>
  <c r="F342" i="1"/>
  <c r="E342" i="1"/>
  <c r="G341" i="1"/>
  <c r="F341" i="1"/>
  <c r="E341" i="1"/>
  <c r="G340" i="1"/>
  <c r="F340" i="1"/>
  <c r="E340" i="1"/>
  <c r="G339" i="1"/>
  <c r="F339" i="1"/>
  <c r="E339" i="1"/>
  <c r="G338" i="1"/>
  <c r="F338" i="1"/>
  <c r="E338" i="1"/>
  <c r="G337" i="1"/>
  <c r="F337" i="1"/>
  <c r="E337" i="1"/>
  <c r="G336" i="1"/>
  <c r="F336" i="1"/>
  <c r="E336" i="1"/>
  <c r="G335" i="1"/>
  <c r="F335" i="1"/>
  <c r="E335" i="1"/>
  <c r="G334" i="1"/>
  <c r="F334" i="1"/>
  <c r="E334" i="1"/>
  <c r="G333" i="1"/>
  <c r="F333" i="1"/>
  <c r="E333" i="1"/>
  <c r="G332" i="1"/>
  <c r="F332" i="1"/>
  <c r="E332" i="1"/>
  <c r="G331" i="1"/>
  <c r="F331" i="1"/>
  <c r="E331" i="1"/>
  <c r="G330" i="1"/>
  <c r="F330" i="1"/>
  <c r="E330" i="1"/>
  <c r="G329" i="1"/>
  <c r="F329" i="1"/>
  <c r="E329" i="1"/>
  <c r="G328" i="1"/>
  <c r="F328" i="1"/>
  <c r="E328" i="1"/>
  <c r="G327" i="1"/>
  <c r="F327" i="1"/>
  <c r="E327" i="1"/>
  <c r="G326" i="1"/>
  <c r="F326" i="1"/>
  <c r="E326" i="1"/>
  <c r="G325" i="1"/>
  <c r="F325" i="1"/>
  <c r="E325" i="1"/>
  <c r="G324" i="1"/>
  <c r="F324" i="1"/>
  <c r="E324" i="1"/>
  <c r="G323" i="1"/>
  <c r="F323" i="1"/>
  <c r="E323" i="1"/>
  <c r="G322" i="1"/>
  <c r="F322" i="1"/>
  <c r="E322" i="1"/>
  <c r="G321" i="1"/>
  <c r="F321" i="1"/>
  <c r="E321" i="1"/>
  <c r="G320" i="1"/>
  <c r="F320" i="1"/>
  <c r="E320" i="1"/>
  <c r="G319" i="1"/>
  <c r="F319" i="1"/>
  <c r="E319" i="1"/>
  <c r="G318" i="1"/>
  <c r="F318" i="1"/>
  <c r="E318" i="1"/>
  <c r="G317" i="1"/>
  <c r="F317" i="1"/>
  <c r="E317" i="1"/>
  <c r="G316" i="1"/>
  <c r="F316" i="1"/>
  <c r="E316" i="1"/>
  <c r="G315" i="1"/>
  <c r="F315" i="1"/>
  <c r="E315" i="1"/>
  <c r="G314" i="1"/>
  <c r="F314" i="1"/>
  <c r="E314" i="1"/>
  <c r="G313" i="1"/>
  <c r="F313" i="1"/>
  <c r="E313" i="1"/>
  <c r="G312" i="1"/>
  <c r="F312" i="1"/>
  <c r="E312" i="1"/>
  <c r="G311" i="1"/>
  <c r="F311" i="1"/>
  <c r="E311" i="1"/>
  <c r="G310" i="1"/>
  <c r="F310" i="1"/>
  <c r="E310" i="1"/>
  <c r="G309" i="1"/>
  <c r="F309" i="1"/>
  <c r="E309" i="1"/>
  <c r="G308" i="1"/>
  <c r="F308" i="1"/>
  <c r="E308" i="1"/>
  <c r="G307" i="1"/>
  <c r="F307" i="1"/>
  <c r="E307" i="1"/>
  <c r="G306" i="1"/>
  <c r="F306" i="1"/>
  <c r="E306" i="1"/>
  <c r="G305" i="1"/>
  <c r="F305" i="1"/>
  <c r="E305" i="1"/>
  <c r="G304" i="1"/>
  <c r="F304" i="1"/>
  <c r="E304" i="1"/>
  <c r="G303" i="1"/>
  <c r="F303" i="1"/>
  <c r="E303" i="1"/>
  <c r="G302" i="1"/>
  <c r="F302" i="1"/>
  <c r="E302" i="1"/>
  <c r="G301" i="1"/>
  <c r="F301" i="1"/>
  <c r="E301" i="1"/>
  <c r="G300" i="1"/>
  <c r="F300" i="1"/>
  <c r="E300" i="1"/>
  <c r="G299" i="1"/>
  <c r="F299" i="1"/>
  <c r="E299" i="1"/>
  <c r="G298" i="1"/>
  <c r="F298" i="1"/>
  <c r="E298" i="1"/>
  <c r="G297" i="1"/>
  <c r="F297" i="1"/>
  <c r="E297" i="1"/>
  <c r="G296" i="1"/>
  <c r="F296" i="1"/>
  <c r="E296" i="1"/>
  <c r="G295" i="1"/>
  <c r="F295" i="1"/>
  <c r="E295" i="1"/>
  <c r="G294" i="1"/>
  <c r="F294" i="1"/>
  <c r="E294" i="1"/>
  <c r="G293" i="1"/>
  <c r="F293" i="1"/>
  <c r="E293" i="1"/>
  <c r="G292" i="1"/>
  <c r="F292" i="1"/>
  <c r="E292" i="1"/>
  <c r="G291" i="1"/>
  <c r="F291" i="1"/>
  <c r="E291" i="1"/>
  <c r="G290" i="1"/>
  <c r="F290" i="1"/>
  <c r="E290" i="1"/>
  <c r="G289" i="1"/>
  <c r="F289" i="1"/>
  <c r="E289" i="1"/>
  <c r="G288" i="1"/>
  <c r="F288" i="1"/>
  <c r="E288" i="1"/>
  <c r="G287" i="1"/>
  <c r="F287" i="1"/>
  <c r="E287" i="1"/>
  <c r="G286" i="1"/>
  <c r="F286" i="1"/>
  <c r="E286" i="1"/>
  <c r="G285" i="1"/>
  <c r="F285" i="1"/>
  <c r="E285" i="1"/>
  <c r="G284" i="1"/>
  <c r="F284" i="1"/>
  <c r="E284" i="1"/>
  <c r="G283" i="1"/>
  <c r="F283" i="1"/>
  <c r="E283" i="1"/>
  <c r="G282" i="1"/>
  <c r="F282" i="1"/>
  <c r="E282" i="1"/>
  <c r="G281" i="1"/>
  <c r="F281" i="1"/>
  <c r="E281" i="1"/>
  <c r="G280" i="1"/>
  <c r="F280" i="1"/>
  <c r="E280" i="1"/>
  <c r="G279" i="1"/>
  <c r="F279" i="1"/>
  <c r="E279" i="1"/>
  <c r="G278" i="1"/>
  <c r="F278" i="1"/>
  <c r="E278" i="1"/>
  <c r="G277" i="1"/>
  <c r="F277" i="1"/>
  <c r="E277" i="1"/>
  <c r="G276" i="1"/>
  <c r="F276" i="1"/>
  <c r="E276" i="1"/>
  <c r="G275" i="1"/>
  <c r="F275" i="1"/>
  <c r="E275" i="1"/>
  <c r="G274" i="1"/>
  <c r="F274" i="1"/>
  <c r="E274" i="1"/>
  <c r="G273" i="1"/>
  <c r="F273" i="1"/>
  <c r="E273" i="1"/>
  <c r="G272" i="1"/>
  <c r="F272" i="1"/>
  <c r="E272" i="1"/>
  <c r="G271" i="1"/>
  <c r="F271" i="1"/>
  <c r="E271" i="1"/>
  <c r="G270" i="1"/>
  <c r="F270" i="1"/>
  <c r="E270" i="1"/>
  <c r="G269" i="1"/>
  <c r="F269" i="1"/>
  <c r="E269" i="1"/>
  <c r="G268" i="1"/>
  <c r="F268" i="1"/>
  <c r="E268" i="1"/>
  <c r="G267" i="1"/>
  <c r="F267" i="1"/>
  <c r="E267" i="1"/>
  <c r="G266" i="1"/>
  <c r="F266" i="1"/>
  <c r="E266" i="1"/>
  <c r="G265" i="1"/>
  <c r="F265" i="1"/>
  <c r="E265" i="1"/>
  <c r="G264" i="1"/>
  <c r="F264" i="1"/>
  <c r="E264" i="1"/>
  <c r="G263" i="1"/>
  <c r="F263" i="1"/>
  <c r="E263" i="1"/>
  <c r="G262" i="1"/>
  <c r="F262" i="1"/>
  <c r="E262" i="1"/>
  <c r="G261" i="1"/>
  <c r="F261" i="1"/>
  <c r="E261" i="1"/>
  <c r="G260" i="1"/>
  <c r="F260" i="1"/>
  <c r="E260" i="1"/>
  <c r="G259" i="1"/>
  <c r="F259" i="1"/>
  <c r="E259" i="1"/>
  <c r="G258" i="1"/>
  <c r="F258" i="1"/>
  <c r="E258" i="1"/>
  <c r="G257" i="1"/>
  <c r="F257" i="1"/>
  <c r="E257" i="1"/>
  <c r="G256" i="1"/>
  <c r="F256" i="1"/>
  <c r="E256" i="1"/>
  <c r="G255" i="1"/>
  <c r="F255" i="1"/>
  <c r="E255" i="1"/>
  <c r="G254" i="1"/>
  <c r="F254" i="1"/>
  <c r="E254" i="1"/>
  <c r="G253" i="1"/>
  <c r="F253" i="1"/>
  <c r="E253" i="1"/>
  <c r="G252" i="1"/>
  <c r="F252" i="1"/>
  <c r="E252" i="1"/>
  <c r="G251" i="1"/>
  <c r="F251" i="1"/>
  <c r="E251" i="1"/>
  <c r="G250" i="1"/>
  <c r="F250" i="1"/>
  <c r="E250" i="1"/>
  <c r="G249" i="1"/>
  <c r="F249" i="1"/>
  <c r="E249" i="1"/>
  <c r="G248" i="1"/>
  <c r="F248" i="1"/>
  <c r="E248" i="1"/>
  <c r="G247" i="1"/>
  <c r="F247" i="1"/>
  <c r="E247" i="1"/>
  <c r="G246" i="1"/>
  <c r="F246" i="1"/>
  <c r="E246" i="1"/>
  <c r="G245" i="1"/>
  <c r="F245" i="1"/>
  <c r="E245" i="1"/>
  <c r="G244" i="1"/>
  <c r="F244" i="1"/>
  <c r="E244" i="1"/>
  <c r="G243" i="1"/>
  <c r="F243" i="1"/>
  <c r="E243" i="1"/>
  <c r="G242" i="1"/>
  <c r="F242" i="1"/>
  <c r="E242" i="1"/>
  <c r="G241" i="1"/>
  <c r="F241" i="1"/>
  <c r="E241" i="1"/>
  <c r="G240" i="1"/>
  <c r="F240" i="1"/>
  <c r="E240" i="1"/>
  <c r="G239" i="1"/>
  <c r="F239" i="1"/>
  <c r="E239" i="1"/>
  <c r="G238" i="1"/>
  <c r="F238" i="1"/>
  <c r="E238" i="1"/>
  <c r="G237" i="1"/>
  <c r="F237" i="1"/>
  <c r="E237" i="1"/>
  <c r="G236" i="1"/>
  <c r="F236" i="1"/>
  <c r="E236" i="1"/>
  <c r="G235" i="1"/>
  <c r="F235" i="1"/>
  <c r="E235" i="1"/>
  <c r="G234" i="1"/>
  <c r="F234" i="1"/>
  <c r="E234" i="1"/>
  <c r="G233" i="1"/>
  <c r="F233" i="1"/>
  <c r="E233" i="1"/>
  <c r="G232" i="1"/>
  <c r="F232" i="1"/>
  <c r="E232" i="1"/>
  <c r="G231" i="1"/>
  <c r="F231" i="1"/>
  <c r="E231" i="1"/>
  <c r="G230" i="1"/>
  <c r="F230" i="1"/>
  <c r="E230" i="1"/>
  <c r="G229" i="1"/>
  <c r="F229" i="1"/>
  <c r="E229" i="1"/>
  <c r="G228" i="1"/>
  <c r="F228" i="1"/>
  <c r="E228" i="1"/>
  <c r="G227" i="1"/>
  <c r="F227" i="1"/>
  <c r="E227" i="1"/>
  <c r="G226" i="1"/>
  <c r="F226" i="1"/>
  <c r="E226" i="1"/>
  <c r="G225" i="1"/>
  <c r="F225" i="1"/>
  <c r="E225" i="1"/>
  <c r="G224" i="1"/>
  <c r="F224" i="1"/>
  <c r="E224" i="1"/>
  <c r="G223" i="1"/>
  <c r="F223" i="1"/>
  <c r="E223" i="1"/>
  <c r="G222" i="1"/>
  <c r="F222" i="1"/>
  <c r="E222" i="1"/>
  <c r="G221" i="1"/>
  <c r="F221" i="1"/>
  <c r="E221" i="1"/>
  <c r="G220" i="1"/>
  <c r="F220" i="1"/>
  <c r="E220" i="1"/>
  <c r="G219" i="1"/>
  <c r="F219" i="1"/>
  <c r="E219" i="1"/>
  <c r="G218" i="1"/>
  <c r="F218" i="1"/>
  <c r="E218" i="1"/>
  <c r="G217" i="1"/>
  <c r="F217" i="1"/>
  <c r="E217" i="1"/>
  <c r="G216" i="1"/>
  <c r="F216" i="1"/>
  <c r="E216" i="1"/>
  <c r="G215" i="1"/>
  <c r="F215" i="1"/>
  <c r="E215" i="1"/>
  <c r="G214" i="1"/>
  <c r="F214" i="1"/>
  <c r="E214" i="1"/>
  <c r="G213" i="1"/>
  <c r="F213" i="1"/>
  <c r="E213" i="1"/>
  <c r="G212" i="1"/>
  <c r="F212" i="1"/>
  <c r="E212" i="1"/>
  <c r="G211" i="1"/>
  <c r="F211" i="1"/>
  <c r="E211" i="1"/>
  <c r="G210" i="1"/>
  <c r="F210" i="1"/>
  <c r="E210" i="1"/>
  <c r="G209" i="1"/>
  <c r="F209" i="1"/>
  <c r="E209" i="1"/>
  <c r="G208" i="1"/>
  <c r="F208" i="1"/>
  <c r="E208" i="1"/>
  <c r="G207" i="1"/>
  <c r="F207" i="1"/>
  <c r="E207" i="1"/>
  <c r="G206" i="1"/>
  <c r="F206" i="1"/>
  <c r="E206" i="1"/>
  <c r="G205" i="1"/>
  <c r="F205" i="1"/>
  <c r="E205" i="1"/>
  <c r="G204" i="1"/>
  <c r="F204" i="1"/>
  <c r="E204" i="1"/>
  <c r="G203" i="1"/>
  <c r="F203" i="1"/>
  <c r="E203" i="1"/>
  <c r="G202" i="1"/>
  <c r="F202" i="1"/>
  <c r="E202" i="1"/>
  <c r="G201" i="1"/>
  <c r="F201" i="1"/>
  <c r="E201" i="1"/>
  <c r="G200" i="1"/>
  <c r="F200" i="1"/>
  <c r="E200" i="1"/>
  <c r="G199" i="1"/>
  <c r="F199" i="1"/>
  <c r="E199" i="1"/>
  <c r="G198" i="1"/>
  <c r="F198" i="1"/>
  <c r="E198" i="1"/>
  <c r="G197" i="1"/>
  <c r="F197" i="1"/>
  <c r="E197" i="1"/>
  <c r="G196" i="1"/>
  <c r="F196" i="1"/>
  <c r="E196" i="1"/>
  <c r="G195" i="1"/>
  <c r="F195" i="1"/>
  <c r="E195" i="1"/>
  <c r="G194" i="1"/>
  <c r="F194" i="1"/>
  <c r="E194" i="1"/>
  <c r="G193" i="1"/>
  <c r="F193" i="1"/>
  <c r="E193" i="1"/>
  <c r="G192" i="1"/>
  <c r="F192" i="1"/>
  <c r="E192" i="1"/>
  <c r="G191" i="1"/>
  <c r="F191" i="1"/>
  <c r="E191" i="1"/>
  <c r="G190" i="1"/>
  <c r="F190" i="1"/>
  <c r="E190" i="1"/>
  <c r="G189" i="1"/>
  <c r="F189" i="1"/>
  <c r="E189" i="1"/>
  <c r="G188" i="1"/>
  <c r="F188" i="1"/>
  <c r="E188" i="1"/>
  <c r="G187" i="1"/>
  <c r="F187" i="1"/>
  <c r="E187" i="1"/>
  <c r="G186" i="1"/>
  <c r="F186" i="1"/>
  <c r="E186" i="1"/>
  <c r="G185" i="1"/>
  <c r="F185" i="1"/>
  <c r="E185" i="1"/>
  <c r="G184" i="1"/>
  <c r="F184" i="1"/>
  <c r="E184" i="1"/>
  <c r="G183" i="1"/>
  <c r="F183" i="1"/>
  <c r="E183" i="1"/>
  <c r="G182" i="1"/>
  <c r="F182" i="1"/>
  <c r="E182" i="1"/>
  <c r="G181" i="1"/>
  <c r="F181" i="1"/>
  <c r="E181" i="1"/>
  <c r="G180" i="1"/>
  <c r="F180" i="1"/>
  <c r="E180" i="1"/>
  <c r="G179" i="1"/>
  <c r="F179" i="1"/>
  <c r="E179" i="1"/>
  <c r="G178" i="1"/>
  <c r="F178" i="1"/>
  <c r="E178" i="1"/>
  <c r="G177" i="1"/>
  <c r="F177" i="1"/>
  <c r="E177" i="1"/>
  <c r="G176" i="1"/>
  <c r="F176" i="1"/>
  <c r="E176" i="1"/>
  <c r="G175" i="1"/>
  <c r="F175" i="1"/>
  <c r="E175" i="1"/>
  <c r="G174" i="1"/>
  <c r="F174" i="1"/>
  <c r="E174" i="1"/>
  <c r="G173" i="1"/>
  <c r="F173" i="1"/>
  <c r="E173" i="1"/>
  <c r="G172" i="1"/>
  <c r="F172" i="1"/>
  <c r="E172" i="1"/>
  <c r="G171" i="1"/>
  <c r="F171" i="1"/>
  <c r="E171" i="1"/>
  <c r="G170" i="1"/>
  <c r="F170" i="1"/>
  <c r="E170" i="1"/>
  <c r="G169" i="1"/>
  <c r="F169" i="1"/>
  <c r="E169" i="1"/>
  <c r="G168" i="1"/>
  <c r="F168" i="1"/>
  <c r="E168" i="1"/>
  <c r="G167" i="1"/>
  <c r="F167" i="1"/>
  <c r="E167" i="1"/>
  <c r="G166" i="1"/>
  <c r="F166" i="1"/>
  <c r="E166" i="1"/>
  <c r="G165" i="1"/>
  <c r="F165" i="1"/>
  <c r="E165" i="1"/>
  <c r="G164" i="1"/>
  <c r="F164" i="1"/>
  <c r="E164" i="1"/>
  <c r="G163" i="1"/>
  <c r="F163" i="1"/>
  <c r="E163" i="1"/>
  <c r="G162" i="1"/>
  <c r="F162" i="1"/>
  <c r="E162" i="1"/>
  <c r="G161" i="1"/>
  <c r="F161" i="1"/>
  <c r="E161" i="1"/>
  <c r="G160" i="1"/>
  <c r="F160" i="1"/>
  <c r="E160" i="1"/>
  <c r="G159" i="1"/>
  <c r="F159" i="1"/>
  <c r="E159" i="1"/>
  <c r="G158" i="1"/>
  <c r="F158" i="1"/>
  <c r="E158" i="1"/>
  <c r="G157" i="1"/>
  <c r="F157" i="1"/>
  <c r="E157" i="1"/>
  <c r="G156" i="1"/>
  <c r="F156" i="1"/>
  <c r="E156" i="1"/>
  <c r="G155" i="1"/>
  <c r="F155" i="1"/>
  <c r="E155" i="1"/>
  <c r="G154" i="1"/>
  <c r="F154" i="1"/>
  <c r="E154" i="1"/>
  <c r="G153" i="1"/>
  <c r="F153" i="1"/>
  <c r="E153" i="1"/>
  <c r="G152" i="1"/>
  <c r="F152" i="1"/>
  <c r="E152" i="1"/>
  <c r="G151" i="1"/>
  <c r="F151" i="1"/>
  <c r="E151" i="1"/>
  <c r="G150" i="1"/>
  <c r="F150" i="1"/>
  <c r="E150" i="1"/>
  <c r="G149" i="1"/>
  <c r="F149" i="1"/>
  <c r="E149" i="1"/>
  <c r="G148" i="1"/>
  <c r="F148" i="1"/>
  <c r="E148" i="1"/>
  <c r="G147" i="1"/>
  <c r="F147" i="1"/>
  <c r="E147" i="1"/>
  <c r="G146" i="1"/>
  <c r="F146" i="1"/>
  <c r="E146" i="1"/>
  <c r="G145" i="1"/>
  <c r="F145" i="1"/>
  <c r="E145" i="1"/>
  <c r="G144" i="1"/>
  <c r="F144" i="1"/>
  <c r="E144" i="1"/>
  <c r="G143" i="1"/>
  <c r="F143" i="1"/>
  <c r="E143" i="1"/>
  <c r="G142" i="1"/>
  <c r="F142" i="1"/>
  <c r="E142" i="1"/>
  <c r="G141" i="1"/>
  <c r="F141" i="1"/>
  <c r="E141" i="1"/>
  <c r="G140" i="1"/>
  <c r="F140" i="1"/>
  <c r="E140" i="1"/>
  <c r="G139" i="1"/>
  <c r="F139" i="1"/>
  <c r="E139" i="1"/>
  <c r="G138" i="1"/>
  <c r="F138" i="1"/>
  <c r="E138" i="1"/>
  <c r="G137" i="1"/>
  <c r="F137" i="1"/>
  <c r="E137" i="1"/>
  <c r="G136" i="1"/>
  <c r="F136" i="1"/>
  <c r="E136" i="1"/>
  <c r="G135" i="1"/>
  <c r="F135" i="1"/>
  <c r="E135" i="1"/>
  <c r="G134" i="1"/>
  <c r="F134" i="1"/>
  <c r="E134" i="1"/>
  <c r="G133" i="1"/>
  <c r="F133" i="1"/>
  <c r="E133" i="1"/>
  <c r="G132" i="1"/>
  <c r="F132" i="1"/>
  <c r="E132" i="1"/>
  <c r="G131" i="1"/>
  <c r="F131" i="1"/>
  <c r="E131" i="1"/>
  <c r="G130" i="1"/>
  <c r="F130" i="1"/>
  <c r="E130" i="1"/>
  <c r="G129" i="1"/>
  <c r="F129" i="1"/>
  <c r="E129" i="1"/>
  <c r="G128" i="1"/>
  <c r="F128" i="1"/>
  <c r="E128" i="1"/>
  <c r="G127" i="1"/>
  <c r="F127" i="1"/>
  <c r="E127" i="1"/>
  <c r="G126" i="1"/>
  <c r="F126" i="1"/>
  <c r="E126" i="1"/>
  <c r="G125" i="1"/>
  <c r="F125" i="1"/>
  <c r="E125" i="1"/>
  <c r="G124" i="1"/>
  <c r="F124" i="1"/>
  <c r="E124" i="1"/>
  <c r="G123" i="1"/>
  <c r="F123" i="1"/>
  <c r="E123" i="1"/>
  <c r="G122" i="1"/>
  <c r="F122" i="1"/>
  <c r="E122" i="1"/>
  <c r="G121" i="1"/>
  <c r="F121" i="1"/>
  <c r="E121" i="1"/>
  <c r="G120" i="1"/>
  <c r="F120" i="1"/>
  <c r="E120" i="1"/>
  <c r="G119" i="1"/>
  <c r="F119" i="1"/>
  <c r="E119" i="1"/>
  <c r="G118" i="1"/>
  <c r="F118" i="1"/>
  <c r="E118" i="1"/>
  <c r="G117" i="1"/>
  <c r="F117" i="1"/>
  <c r="E117" i="1"/>
  <c r="G116" i="1"/>
  <c r="F116" i="1"/>
  <c r="E116" i="1"/>
  <c r="G115" i="1"/>
  <c r="F115" i="1"/>
  <c r="E115" i="1"/>
  <c r="G114" i="1"/>
  <c r="F114" i="1"/>
  <c r="E114" i="1"/>
  <c r="G113" i="1"/>
  <c r="F113" i="1"/>
  <c r="E113" i="1"/>
  <c r="G112" i="1"/>
  <c r="F112" i="1"/>
  <c r="E112" i="1"/>
  <c r="G111" i="1"/>
  <c r="F111" i="1"/>
  <c r="E111" i="1"/>
  <c r="G110" i="1"/>
  <c r="F110" i="1"/>
  <c r="E110" i="1"/>
  <c r="G109" i="1"/>
  <c r="F109" i="1"/>
  <c r="E109" i="1"/>
  <c r="G108" i="1"/>
  <c r="F108" i="1"/>
  <c r="E108" i="1"/>
  <c r="G107" i="1"/>
  <c r="F107" i="1"/>
  <c r="E107" i="1"/>
  <c r="G106" i="1"/>
  <c r="F106" i="1"/>
  <c r="E106" i="1"/>
  <c r="G105" i="1"/>
  <c r="F105" i="1"/>
  <c r="E105" i="1"/>
  <c r="G104" i="1"/>
  <c r="F104" i="1"/>
  <c r="E104" i="1"/>
  <c r="G103" i="1"/>
  <c r="F103" i="1"/>
  <c r="E103" i="1"/>
  <c r="G102" i="1"/>
  <c r="F102" i="1"/>
  <c r="E102" i="1"/>
  <c r="G101" i="1"/>
  <c r="F101" i="1"/>
  <c r="E101" i="1"/>
  <c r="G100" i="1"/>
  <c r="F100" i="1"/>
  <c r="E100" i="1"/>
  <c r="G99" i="1"/>
  <c r="F99" i="1"/>
  <c r="E99" i="1"/>
  <c r="G98" i="1"/>
  <c r="F98" i="1"/>
  <c r="E98" i="1"/>
  <c r="G97" i="1"/>
  <c r="F97" i="1"/>
  <c r="E97" i="1"/>
  <c r="G96" i="1"/>
  <c r="F96" i="1"/>
  <c r="E96" i="1"/>
  <c r="G95" i="1"/>
  <c r="F95" i="1"/>
  <c r="E95" i="1"/>
  <c r="G94" i="1"/>
  <c r="F94" i="1"/>
  <c r="E94" i="1"/>
  <c r="G93" i="1"/>
  <c r="F93" i="1"/>
  <c r="E93" i="1"/>
  <c r="G92" i="1"/>
  <c r="F92" i="1"/>
  <c r="E92" i="1"/>
  <c r="G91" i="1"/>
  <c r="F91" i="1"/>
  <c r="E91" i="1"/>
  <c r="G90" i="1"/>
  <c r="F90" i="1"/>
  <c r="E90" i="1"/>
  <c r="G89" i="1"/>
  <c r="F89" i="1"/>
  <c r="E89" i="1"/>
  <c r="G88" i="1"/>
  <c r="F88" i="1"/>
  <c r="E88" i="1"/>
  <c r="G87" i="1"/>
  <c r="F87" i="1"/>
  <c r="E87" i="1"/>
  <c r="G86" i="1"/>
  <c r="F86" i="1"/>
  <c r="E86" i="1"/>
  <c r="G85" i="1"/>
  <c r="F85" i="1"/>
  <c r="E85" i="1"/>
  <c r="G84" i="1"/>
  <c r="F84" i="1"/>
  <c r="E84" i="1"/>
  <c r="G83" i="1"/>
  <c r="F83" i="1"/>
  <c r="E83" i="1"/>
  <c r="G82" i="1"/>
  <c r="F82" i="1"/>
  <c r="E82" i="1"/>
  <c r="G81" i="1"/>
  <c r="F81" i="1"/>
  <c r="E81" i="1"/>
  <c r="G80" i="1"/>
  <c r="F80" i="1"/>
  <c r="E80" i="1"/>
  <c r="G79" i="1"/>
  <c r="F79" i="1"/>
  <c r="E79" i="1"/>
  <c r="G78" i="1"/>
  <c r="F78" i="1"/>
  <c r="E78" i="1"/>
  <c r="G77" i="1"/>
  <c r="F77" i="1"/>
  <c r="E77" i="1"/>
  <c r="G76" i="1"/>
  <c r="F76" i="1"/>
  <c r="E76" i="1"/>
  <c r="G75" i="1"/>
  <c r="F75" i="1"/>
  <c r="E75" i="1"/>
  <c r="G74" i="1"/>
  <c r="F74" i="1"/>
  <c r="E74" i="1"/>
  <c r="G73" i="1"/>
  <c r="F73" i="1"/>
  <c r="E73" i="1"/>
  <c r="G72" i="1"/>
  <c r="F72" i="1"/>
  <c r="E72" i="1"/>
  <c r="G71" i="1"/>
  <c r="F71" i="1"/>
  <c r="E71" i="1"/>
  <c r="G70" i="1"/>
  <c r="F70" i="1"/>
  <c r="E70" i="1"/>
  <c r="G69" i="1"/>
  <c r="F69" i="1"/>
  <c r="E69" i="1"/>
  <c r="G68" i="1"/>
  <c r="F68" i="1"/>
  <c r="E68" i="1"/>
  <c r="G67" i="1"/>
  <c r="F67" i="1"/>
  <c r="E67" i="1"/>
  <c r="G66" i="1"/>
  <c r="F66" i="1"/>
  <c r="E66" i="1"/>
  <c r="G65" i="1"/>
  <c r="F65" i="1"/>
  <c r="E65" i="1"/>
  <c r="G64" i="1"/>
  <c r="F64" i="1"/>
  <c r="E64" i="1"/>
  <c r="G63" i="1"/>
  <c r="F63" i="1"/>
  <c r="E63" i="1"/>
  <c r="G62" i="1"/>
  <c r="F62" i="1"/>
  <c r="E62" i="1"/>
  <c r="G61" i="1"/>
  <c r="F61" i="1"/>
  <c r="E61" i="1"/>
  <c r="G60" i="1"/>
  <c r="F60" i="1"/>
  <c r="E60" i="1"/>
  <c r="G59" i="1"/>
  <c r="F59" i="1"/>
  <c r="E59" i="1"/>
  <c r="G58" i="1"/>
  <c r="F58" i="1"/>
  <c r="E58" i="1"/>
  <c r="G57" i="1"/>
  <c r="F57" i="1"/>
  <c r="E57" i="1"/>
  <c r="G56" i="1"/>
  <c r="F56" i="1"/>
  <c r="E56" i="1"/>
  <c r="G55" i="1"/>
  <c r="F55" i="1"/>
  <c r="E55" i="1"/>
  <c r="G54" i="1"/>
  <c r="F54" i="1"/>
  <c r="E54" i="1"/>
  <c r="G53" i="1"/>
  <c r="F53" i="1"/>
  <c r="E53" i="1"/>
  <c r="G52" i="1"/>
  <c r="F52" i="1"/>
  <c r="E52" i="1"/>
  <c r="G51" i="1"/>
  <c r="F51" i="1"/>
  <c r="E51" i="1"/>
  <c r="G50" i="1"/>
  <c r="F50" i="1"/>
  <c r="E50" i="1"/>
  <c r="G49" i="1"/>
  <c r="F49" i="1"/>
  <c r="E49" i="1"/>
  <c r="G48" i="1"/>
  <c r="F48" i="1"/>
  <c r="E48" i="1"/>
  <c r="G47" i="1"/>
  <c r="F47" i="1"/>
  <c r="E47" i="1"/>
  <c r="G46" i="1"/>
  <c r="F46" i="1"/>
  <c r="E46" i="1"/>
  <c r="G45" i="1"/>
  <c r="F45" i="1"/>
  <c r="E45" i="1"/>
  <c r="G44" i="1"/>
  <c r="F44" i="1"/>
  <c r="E44" i="1"/>
  <c r="G43" i="1"/>
  <c r="F43" i="1"/>
  <c r="E43" i="1"/>
  <c r="G42" i="1"/>
  <c r="F42" i="1"/>
  <c r="E42" i="1"/>
  <c r="G41" i="1"/>
  <c r="F41" i="1"/>
  <c r="E41" i="1"/>
  <c r="G40" i="1"/>
  <c r="F40" i="1"/>
  <c r="E40" i="1"/>
  <c r="G39" i="1"/>
  <c r="F39" i="1"/>
  <c r="E39" i="1"/>
  <c r="G38" i="1"/>
  <c r="F38" i="1"/>
  <c r="E38" i="1"/>
  <c r="G37" i="1"/>
  <c r="F37" i="1"/>
  <c r="E37" i="1"/>
  <c r="G36" i="1"/>
  <c r="F36" i="1"/>
  <c r="E36" i="1"/>
  <c r="G35" i="1"/>
  <c r="F35" i="1"/>
  <c r="E35" i="1"/>
  <c r="G34" i="1"/>
  <c r="F34" i="1"/>
  <c r="E34" i="1"/>
  <c r="G33" i="1"/>
  <c r="F33" i="1"/>
  <c r="E33" i="1"/>
  <c r="G32" i="1"/>
  <c r="F32" i="1"/>
  <c r="E32" i="1"/>
  <c r="G31" i="1"/>
  <c r="F31" i="1"/>
  <c r="E31" i="1"/>
  <c r="G30" i="1"/>
  <c r="F30" i="1"/>
  <c r="E30" i="1"/>
  <c r="G29" i="1"/>
  <c r="F29" i="1"/>
  <c r="E29" i="1"/>
  <c r="G28" i="1"/>
  <c r="F28" i="1"/>
  <c r="E28" i="1"/>
  <c r="G27" i="1"/>
  <c r="F27" i="1"/>
  <c r="E27" i="1"/>
  <c r="G26" i="1"/>
  <c r="F26" i="1"/>
  <c r="E26" i="1"/>
  <c r="G25" i="1"/>
  <c r="F25" i="1"/>
  <c r="E25" i="1"/>
  <c r="G24" i="1"/>
  <c r="F24" i="1"/>
  <c r="E24" i="1"/>
  <c r="G23" i="1"/>
  <c r="F23" i="1"/>
  <c r="E23" i="1"/>
  <c r="G22" i="1"/>
  <c r="F22" i="1"/>
  <c r="E22" i="1"/>
  <c r="G21" i="1"/>
  <c r="F21" i="1"/>
  <c r="E21" i="1"/>
  <c r="G20" i="1"/>
  <c r="F20" i="1"/>
  <c r="E20" i="1"/>
  <c r="G19" i="1"/>
  <c r="F19" i="1"/>
  <c r="E19" i="1"/>
  <c r="G18" i="1"/>
  <c r="F18" i="1"/>
  <c r="E18" i="1"/>
  <c r="G17" i="1"/>
  <c r="F17" i="1"/>
  <c r="E17" i="1"/>
  <c r="G16" i="1"/>
  <c r="F16" i="1"/>
  <c r="E16" i="1"/>
  <c r="G15" i="1"/>
  <c r="F15" i="1"/>
  <c r="E15" i="1"/>
  <c r="G14" i="1"/>
  <c r="F14" i="1"/>
  <c r="E14" i="1"/>
  <c r="AU50" i="1" l="1"/>
  <c r="AU66" i="1"/>
  <c r="AU18" i="1"/>
  <c r="AU34" i="1"/>
  <c r="AU13" i="1"/>
  <c r="AU32" i="1"/>
  <c r="AU45" i="1"/>
  <c r="AU64" i="1"/>
  <c r="AU26" i="1"/>
  <c r="AU58" i="1"/>
  <c r="AU72" i="1"/>
  <c r="AU73" i="1"/>
  <c r="AU28" i="1"/>
  <c r="AU40" i="1"/>
  <c r="AU60" i="1"/>
  <c r="AU16" i="1"/>
  <c r="AU29" i="1"/>
  <c r="AU48" i="1"/>
  <c r="AU61" i="1"/>
  <c r="AU42" i="1"/>
  <c r="AU12" i="1"/>
  <c r="AU24" i="1"/>
  <c r="AU44" i="1"/>
  <c r="AU56" i="1"/>
  <c r="AU19" i="1"/>
  <c r="AU35" i="1"/>
  <c r="AU51" i="1"/>
  <c r="AU67" i="1"/>
  <c r="AU14" i="1"/>
  <c r="AU25" i="1"/>
  <c r="AU30" i="1"/>
  <c r="AU41" i="1"/>
  <c r="AU46" i="1"/>
  <c r="AU57" i="1"/>
  <c r="AU62" i="1"/>
  <c r="AU68" i="1"/>
  <c r="AU15" i="1"/>
  <c r="AU20" i="1"/>
  <c r="AU31" i="1"/>
  <c r="AU36" i="1"/>
  <c r="AU47" i="1"/>
  <c r="AU52" i="1"/>
  <c r="AU63" i="1"/>
  <c r="AU69" i="1"/>
  <c r="AU74" i="1"/>
  <c r="AU21" i="1"/>
  <c r="AU37" i="1"/>
  <c r="AU53" i="1"/>
  <c r="AU70" i="1"/>
  <c r="AU75" i="1"/>
  <c r="AU27" i="1"/>
  <c r="AU43" i="1"/>
  <c r="AU59" i="1"/>
  <c r="AU71" i="1"/>
  <c r="AU76" i="1"/>
  <c r="AU17" i="1"/>
  <c r="AU22" i="1"/>
  <c r="AU33" i="1"/>
  <c r="AU38" i="1"/>
  <c r="AU49" i="1"/>
  <c r="AU54" i="1"/>
  <c r="AU65" i="1"/>
  <c r="AU77" i="1"/>
  <c r="AU23" i="1"/>
  <c r="AU39" i="1"/>
  <c r="AU55" i="1"/>
  <c r="AU78" i="1"/>
  <c r="U34" i="1" l="1"/>
  <c r="N34" i="1"/>
  <c r="M34" i="1"/>
  <c r="L34" i="1"/>
  <c r="U33" i="1"/>
  <c r="N33" i="1"/>
  <c r="M33" i="1"/>
  <c r="L33" i="1"/>
  <c r="U32" i="1"/>
  <c r="N32" i="1"/>
  <c r="M32" i="1"/>
  <c r="L32" i="1"/>
  <c r="U31" i="1"/>
  <c r="N31" i="1"/>
  <c r="M31" i="1"/>
  <c r="L31" i="1"/>
  <c r="U30" i="1"/>
  <c r="N30" i="1"/>
  <c r="M30" i="1"/>
  <c r="L30" i="1"/>
  <c r="U29" i="1"/>
  <c r="N29" i="1"/>
  <c r="M29" i="1"/>
  <c r="L29" i="1"/>
  <c r="U28" i="1"/>
  <c r="N28" i="1"/>
  <c r="M28" i="1"/>
  <c r="L28" i="1"/>
  <c r="U27" i="1"/>
  <c r="N27" i="1"/>
  <c r="M27" i="1"/>
  <c r="L27" i="1"/>
  <c r="U26" i="1"/>
  <c r="N26" i="1"/>
  <c r="M26" i="1"/>
  <c r="L26" i="1"/>
  <c r="U25" i="1"/>
  <c r="N25" i="1"/>
  <c r="M25" i="1"/>
  <c r="L25" i="1"/>
  <c r="G13" i="1" l="1"/>
  <c r="F13" i="1"/>
  <c r="E13" i="1"/>
  <c r="G12" i="1"/>
  <c r="F12" i="1"/>
  <c r="E12" i="1"/>
  <c r="G11" i="1"/>
  <c r="F11" i="1"/>
  <c r="E11" i="1"/>
  <c r="G10" i="1"/>
  <c r="F10" i="1"/>
  <c r="E10" i="1"/>
  <c r="G9" i="1"/>
  <c r="F9" i="1"/>
  <c r="E9" i="1"/>
  <c r="G8" i="1"/>
  <c r="F8" i="1"/>
  <c r="E8" i="1"/>
  <c r="G7" i="1"/>
  <c r="F7" i="1"/>
  <c r="E7" i="1"/>
  <c r="G6" i="1"/>
  <c r="F6" i="1"/>
  <c r="E6" i="1"/>
  <c r="H5" i="1"/>
  <c r="H6" i="1" s="1"/>
  <c r="H7" i="1" s="1"/>
  <c r="H8" i="1" s="1"/>
  <c r="H9" i="1" s="1"/>
  <c r="H10" i="1" s="1"/>
  <c r="H11" i="1" s="1"/>
  <c r="H12" i="1" s="1"/>
  <c r="H13" i="1" s="1"/>
  <c r="H14" i="1" s="1"/>
  <c r="H15" i="1" s="1"/>
  <c r="H16" i="1" s="1"/>
  <c r="H17" i="1" s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G5" i="1"/>
  <c r="F5" i="1"/>
  <c r="E5" i="1"/>
  <c r="G4" i="1"/>
  <c r="F4" i="1"/>
  <c r="E4" i="1"/>
  <c r="Q92" i="1" l="1"/>
  <c r="Q91" i="1"/>
  <c r="Q90" i="1"/>
  <c r="P89" i="1"/>
  <c r="P85" i="1"/>
  <c r="R84" i="1"/>
  <c r="R79" i="1"/>
  <c r="P93" i="1"/>
  <c r="P92" i="1"/>
  <c r="P91" i="1"/>
  <c r="O90" i="1"/>
  <c r="S90" i="1" s="1"/>
  <c r="O85" i="1"/>
  <c r="Q84" i="1"/>
  <c r="Q83" i="1"/>
  <c r="R82" i="1"/>
  <c r="Q80" i="1"/>
  <c r="O93" i="1"/>
  <c r="O92" i="1"/>
  <c r="O91" i="1"/>
  <c r="P84" i="1"/>
  <c r="P83" i="1"/>
  <c r="Q82" i="1"/>
  <c r="R81" i="1"/>
  <c r="O84" i="1"/>
  <c r="O83" i="1"/>
  <c r="O82" i="1"/>
  <c r="P81" i="1"/>
  <c r="R87" i="1"/>
  <c r="R90" i="1"/>
  <c r="O88" i="1"/>
  <c r="Q88" i="1"/>
  <c r="R95" i="1"/>
  <c r="R92" i="1"/>
  <c r="R89" i="1"/>
  <c r="P87" i="1"/>
  <c r="Q87" i="1"/>
  <c r="R91" i="1"/>
  <c r="P88" i="1"/>
  <c r="O80" i="1"/>
  <c r="P94" i="1"/>
  <c r="R93" i="1"/>
  <c r="Q89" i="1"/>
  <c r="O86" i="1"/>
  <c r="Q86" i="1"/>
  <c r="O94" i="1"/>
  <c r="P82" i="1"/>
  <c r="P86" i="1"/>
  <c r="Q95" i="1"/>
  <c r="O95" i="1"/>
  <c r="O81" i="1"/>
  <c r="R83" i="1"/>
  <c r="P95" i="1"/>
  <c r="Q94" i="1"/>
  <c r="P79" i="1"/>
  <c r="O79" i="1"/>
  <c r="P90" i="1"/>
  <c r="R94" i="1"/>
  <c r="R80" i="1"/>
  <c r="Q79" i="1"/>
  <c r="Q85" i="1"/>
  <c r="S85" i="1" s="1"/>
  <c r="O87" i="1"/>
  <c r="P80" i="1"/>
  <c r="R85" i="1"/>
  <c r="R88" i="1"/>
  <c r="Q81" i="1"/>
  <c r="R86" i="1"/>
  <c r="O89" i="1"/>
  <c r="S89" i="1" s="1"/>
  <c r="Q93" i="1"/>
  <c r="Q78" i="1"/>
  <c r="Q74" i="1"/>
  <c r="Q70" i="1"/>
  <c r="Q66" i="1"/>
  <c r="Q62" i="1"/>
  <c r="Q58" i="1"/>
  <c r="Q54" i="1"/>
  <c r="Q50" i="1"/>
  <c r="Q46" i="1"/>
  <c r="Q42" i="1"/>
  <c r="Q38" i="1"/>
  <c r="P78" i="1"/>
  <c r="R75" i="1"/>
  <c r="P74" i="1"/>
  <c r="R71" i="1"/>
  <c r="P70" i="1"/>
  <c r="R67" i="1"/>
  <c r="P66" i="1"/>
  <c r="R63" i="1"/>
  <c r="P62" i="1"/>
  <c r="R59" i="1"/>
  <c r="P58" i="1"/>
  <c r="R55" i="1"/>
  <c r="P54" i="1"/>
  <c r="R51" i="1"/>
  <c r="P50" i="1"/>
  <c r="R47" i="1"/>
  <c r="P46" i="1"/>
  <c r="R43" i="1"/>
  <c r="P42" i="1"/>
  <c r="R39" i="1"/>
  <c r="P38" i="1"/>
  <c r="R35" i="1"/>
  <c r="O75" i="1"/>
  <c r="O71" i="1"/>
  <c r="O67" i="1"/>
  <c r="O63" i="1"/>
  <c r="O59" i="1"/>
  <c r="O55" i="1"/>
  <c r="O51" i="1"/>
  <c r="O47" i="1"/>
  <c r="O43" i="1"/>
  <c r="O39" i="1"/>
  <c r="O35" i="1"/>
  <c r="Q76" i="1"/>
  <c r="Q72" i="1"/>
  <c r="Q68" i="1"/>
  <c r="Q64" i="1"/>
  <c r="Q60" i="1"/>
  <c r="Q56" i="1"/>
  <c r="Q52" i="1"/>
  <c r="Q48" i="1"/>
  <c r="Q44" i="1"/>
  <c r="Q40" i="1"/>
  <c r="Q36" i="1"/>
  <c r="P77" i="1"/>
  <c r="P73" i="1"/>
  <c r="P69" i="1"/>
  <c r="P65" i="1"/>
  <c r="P61" i="1"/>
  <c r="P57" i="1"/>
  <c r="P53" i="1"/>
  <c r="P49" i="1"/>
  <c r="P41" i="1"/>
  <c r="P37" i="1"/>
  <c r="R78" i="1"/>
  <c r="O77" i="1"/>
  <c r="R74" i="1"/>
  <c r="R70" i="1"/>
  <c r="O69" i="1"/>
  <c r="O65" i="1"/>
  <c r="O61" i="1"/>
  <c r="O57" i="1"/>
  <c r="R54" i="1"/>
  <c r="O49" i="1"/>
  <c r="R46" i="1"/>
  <c r="R42" i="1"/>
  <c r="R38" i="1"/>
  <c r="P45" i="1"/>
  <c r="O73" i="1"/>
  <c r="R66" i="1"/>
  <c r="R62" i="1"/>
  <c r="R58" i="1"/>
  <c r="O53" i="1"/>
  <c r="R50" i="1"/>
  <c r="O45" i="1"/>
  <c r="O41" i="1"/>
  <c r="O37" i="1"/>
  <c r="O42" i="1"/>
  <c r="P56" i="1"/>
  <c r="R44" i="1"/>
  <c r="R76" i="1"/>
  <c r="O66" i="1"/>
  <c r="P63" i="1"/>
  <c r="O46" i="1"/>
  <c r="R37" i="1"/>
  <c r="R69" i="1"/>
  <c r="Q45" i="1"/>
  <c r="Q61" i="1"/>
  <c r="S61" i="1" s="1"/>
  <c r="Q77" i="1"/>
  <c r="Q47" i="1"/>
  <c r="P60" i="1"/>
  <c r="R48" i="1"/>
  <c r="O74" i="1"/>
  <c r="P35" i="1"/>
  <c r="P67" i="1"/>
  <c r="O50" i="1"/>
  <c r="S50" i="1" s="1"/>
  <c r="R41" i="1"/>
  <c r="R73" i="1"/>
  <c r="O48" i="1"/>
  <c r="O64" i="1"/>
  <c r="O54" i="1"/>
  <c r="P64" i="1"/>
  <c r="R52" i="1"/>
  <c r="O78" i="1"/>
  <c r="P39" i="1"/>
  <c r="T39" i="1" s="1"/>
  <c r="P71" i="1"/>
  <c r="O58" i="1"/>
  <c r="R45" i="1"/>
  <c r="R77" i="1"/>
  <c r="Q49" i="1"/>
  <c r="Q65" i="1"/>
  <c r="Q59" i="1"/>
  <c r="S59" i="1" s="1"/>
  <c r="R56" i="1"/>
  <c r="O38" i="1"/>
  <c r="P75" i="1"/>
  <c r="R49" i="1"/>
  <c r="O36" i="1"/>
  <c r="O68" i="1"/>
  <c r="O70" i="1"/>
  <c r="R60" i="1"/>
  <c r="Q43" i="1"/>
  <c r="P47" i="1"/>
  <c r="Q67" i="1"/>
  <c r="R53" i="1"/>
  <c r="Q37" i="1"/>
  <c r="S37" i="1" s="1"/>
  <c r="Q69" i="1"/>
  <c r="P36" i="1"/>
  <c r="P76" i="1"/>
  <c r="R64" i="1"/>
  <c r="Q51" i="1"/>
  <c r="P44" i="1"/>
  <c r="P51" i="1"/>
  <c r="Q71" i="1"/>
  <c r="R57" i="1"/>
  <c r="O40" i="1"/>
  <c r="S40" i="1" s="1"/>
  <c r="O56" i="1"/>
  <c r="O72" i="1"/>
  <c r="P40" i="1"/>
  <c r="R36" i="1"/>
  <c r="R68" i="1"/>
  <c r="Q55" i="1"/>
  <c r="P48" i="1"/>
  <c r="T48" i="1" s="1"/>
  <c r="P55" i="1"/>
  <c r="T55" i="1" s="1"/>
  <c r="Q35" i="1"/>
  <c r="Q75" i="1"/>
  <c r="R61" i="1"/>
  <c r="Q41" i="1"/>
  <c r="Q57" i="1"/>
  <c r="Q73" i="1"/>
  <c r="P52" i="1"/>
  <c r="R40" i="1"/>
  <c r="R72" i="1"/>
  <c r="O62" i="1"/>
  <c r="P59" i="1"/>
  <c r="T59" i="1" s="1"/>
  <c r="Q39" i="1"/>
  <c r="R65" i="1"/>
  <c r="O44" i="1"/>
  <c r="O60" i="1"/>
  <c r="O76" i="1"/>
  <c r="P68" i="1"/>
  <c r="T68" i="1" s="1"/>
  <c r="P43" i="1"/>
  <c r="Q63" i="1"/>
  <c r="O52" i="1"/>
  <c r="P72" i="1"/>
  <c r="Q53" i="1"/>
  <c r="O34" i="1"/>
  <c r="Q30" i="1"/>
  <c r="R29" i="1"/>
  <c r="R28" i="1"/>
  <c r="P27" i="1"/>
  <c r="Q26" i="1"/>
  <c r="P31" i="1"/>
  <c r="P30" i="1"/>
  <c r="Q29" i="1"/>
  <c r="Q28" i="1"/>
  <c r="O27" i="1"/>
  <c r="O31" i="1"/>
  <c r="O30" i="1"/>
  <c r="P29" i="1"/>
  <c r="R34" i="1"/>
  <c r="Q34" i="1"/>
  <c r="Q33" i="1"/>
  <c r="P34" i="1"/>
  <c r="R27" i="1"/>
  <c r="R26" i="1"/>
  <c r="R25" i="1"/>
  <c r="R32" i="1"/>
  <c r="Q31" i="1"/>
  <c r="Q25" i="1"/>
  <c r="O33" i="1"/>
  <c r="O25" i="1"/>
  <c r="R33" i="1"/>
  <c r="P25" i="1"/>
  <c r="O28" i="1"/>
  <c r="P26" i="1"/>
  <c r="P28" i="1"/>
  <c r="P33" i="1"/>
  <c r="Q32" i="1"/>
  <c r="R30" i="1"/>
  <c r="Q27" i="1"/>
  <c r="S27" i="1" s="1"/>
  <c r="R31" i="1"/>
  <c r="O32" i="1"/>
  <c r="P32" i="1"/>
  <c r="T32" i="1" s="1"/>
  <c r="O26" i="1"/>
  <c r="O29" i="1"/>
  <c r="D1" i="2"/>
  <c r="E1" i="2" s="1"/>
  <c r="D4" i="2"/>
  <c r="E4" i="2" s="1"/>
  <c r="D3" i="2"/>
  <c r="E3" i="2" s="1"/>
  <c r="D2" i="2"/>
  <c r="E2" i="2" s="1"/>
  <c r="T47" i="1" l="1"/>
  <c r="T71" i="1"/>
  <c r="S41" i="1"/>
  <c r="T87" i="1"/>
  <c r="T80" i="1"/>
  <c r="S26" i="1"/>
  <c r="S87" i="1"/>
  <c r="T43" i="1"/>
  <c r="S62" i="1"/>
  <c r="S77" i="1"/>
  <c r="T79" i="1"/>
  <c r="T82" i="1"/>
  <c r="S49" i="1"/>
  <c r="S44" i="1"/>
  <c r="S93" i="1"/>
  <c r="S52" i="1"/>
  <c r="S92" i="1"/>
  <c r="S80" i="1"/>
  <c r="S35" i="1"/>
  <c r="T83" i="1"/>
  <c r="T95" i="1"/>
  <c r="T72" i="1"/>
  <c r="S67" i="1"/>
  <c r="S48" i="1"/>
  <c r="T93" i="1"/>
  <c r="S42" i="1"/>
  <c r="S74" i="1"/>
  <c r="T84" i="1"/>
  <c r="S82" i="1"/>
  <c r="T90" i="1"/>
  <c r="T94" i="1"/>
  <c r="S84" i="1"/>
  <c r="T76" i="1"/>
  <c r="T85" i="1"/>
  <c r="S79" i="1"/>
  <c r="T86" i="1"/>
  <c r="T88" i="1"/>
  <c r="S88" i="1"/>
  <c r="S83" i="1"/>
  <c r="S94" i="1"/>
  <c r="S29" i="1"/>
  <c r="T89" i="1"/>
  <c r="S46" i="1"/>
  <c r="S86" i="1"/>
  <c r="T81" i="1"/>
  <c r="S69" i="1"/>
  <c r="S81" i="1"/>
  <c r="T91" i="1"/>
  <c r="S91" i="1"/>
  <c r="S47" i="1"/>
  <c r="S95" i="1"/>
  <c r="T92" i="1"/>
  <c r="S32" i="1"/>
  <c r="S28" i="1"/>
  <c r="S30" i="1"/>
  <c r="S38" i="1"/>
  <c r="T35" i="1"/>
  <c r="T50" i="1"/>
  <c r="T52" i="1"/>
  <c r="S64" i="1"/>
  <c r="T34" i="1"/>
  <c r="S58" i="1"/>
  <c r="T63" i="1"/>
  <c r="T25" i="1"/>
  <c r="T33" i="1"/>
  <c r="T51" i="1"/>
  <c r="T28" i="1"/>
  <c r="T40" i="1"/>
  <c r="T44" i="1"/>
  <c r="S66" i="1"/>
  <c r="T45" i="1"/>
  <c r="T37" i="1"/>
  <c r="T73" i="1"/>
  <c r="T46" i="1"/>
  <c r="T27" i="1"/>
  <c r="S53" i="1"/>
  <c r="T26" i="1"/>
  <c r="T29" i="1"/>
  <c r="S51" i="1"/>
  <c r="T41" i="1"/>
  <c r="T36" i="1"/>
  <c r="S68" i="1"/>
  <c r="T38" i="1"/>
  <c r="S36" i="1"/>
  <c r="T42" i="1"/>
  <c r="T69" i="1"/>
  <c r="T75" i="1"/>
  <c r="T62" i="1"/>
  <c r="T78" i="1"/>
  <c r="S76" i="1"/>
  <c r="S75" i="1"/>
  <c r="S72" i="1"/>
  <c r="T64" i="1"/>
  <c r="T67" i="1"/>
  <c r="T77" i="1"/>
  <c r="S60" i="1"/>
  <c r="S56" i="1"/>
  <c r="S43" i="1"/>
  <c r="S54" i="1"/>
  <c r="S45" i="1"/>
  <c r="T49" i="1"/>
  <c r="T66" i="1"/>
  <c r="T56" i="1"/>
  <c r="T54" i="1"/>
  <c r="S55" i="1"/>
  <c r="T61" i="1"/>
  <c r="T53" i="1"/>
  <c r="S70" i="1"/>
  <c r="T57" i="1"/>
  <c r="T70" i="1"/>
  <c r="S71" i="1"/>
  <c r="S63" i="1"/>
  <c r="S39" i="1"/>
  <c r="S57" i="1"/>
  <c r="S65" i="1"/>
  <c r="S78" i="1"/>
  <c r="T60" i="1"/>
  <c r="S73" i="1"/>
  <c r="T65" i="1"/>
  <c r="T58" i="1"/>
  <c r="T74" i="1"/>
  <c r="S33" i="1"/>
  <c r="T30" i="1"/>
  <c r="T31" i="1"/>
  <c r="S31" i="1"/>
  <c r="S25" i="1"/>
  <c r="S34" i="1"/>
  <c r="O81" i="3"/>
  <c r="N81" i="3"/>
  <c r="M81" i="3"/>
  <c r="G81" i="3"/>
  <c r="B81" i="3"/>
  <c r="A81" i="3"/>
  <c r="D81" i="3" s="1"/>
  <c r="K60" i="3"/>
  <c r="I60" i="3"/>
  <c r="H60" i="3"/>
  <c r="G60" i="3"/>
  <c r="B60" i="3"/>
  <c r="A60" i="3"/>
  <c r="D60" i="3" s="1"/>
  <c r="K59" i="3"/>
  <c r="I59" i="3"/>
  <c r="H59" i="3"/>
  <c r="G59" i="3"/>
  <c r="B59" i="3"/>
  <c r="A59" i="3"/>
  <c r="D59" i="3" s="1"/>
  <c r="K58" i="3"/>
  <c r="I58" i="3"/>
  <c r="H58" i="3"/>
  <c r="G58" i="3"/>
  <c r="B58" i="3"/>
  <c r="A58" i="3"/>
  <c r="D58" i="3" s="1"/>
  <c r="K57" i="3"/>
  <c r="I57" i="3"/>
  <c r="H57" i="3"/>
  <c r="G57" i="3"/>
  <c r="B57" i="3"/>
  <c r="A57" i="3"/>
  <c r="D57" i="3" s="1"/>
  <c r="K56" i="3"/>
  <c r="I56" i="3"/>
  <c r="H56" i="3"/>
  <c r="G56" i="3"/>
  <c r="B56" i="3"/>
  <c r="A56" i="3"/>
  <c r="D56" i="3" s="1"/>
  <c r="K55" i="3"/>
  <c r="I55" i="3"/>
  <c r="H55" i="3"/>
  <c r="G55" i="3"/>
  <c r="B55" i="3"/>
  <c r="A55" i="3"/>
  <c r="D55" i="3" s="1"/>
  <c r="K54" i="3"/>
  <c r="I54" i="3"/>
  <c r="H54" i="3"/>
  <c r="G54" i="3"/>
  <c r="B54" i="3"/>
  <c r="A54" i="3"/>
  <c r="D54" i="3" s="1"/>
  <c r="J55" i="3" l="1"/>
  <c r="J59" i="3"/>
  <c r="P81" i="3"/>
  <c r="J60" i="3"/>
  <c r="J54" i="3"/>
  <c r="J58" i="3"/>
  <c r="J57" i="3"/>
  <c r="J56" i="3"/>
  <c r="B94" i="3"/>
  <c r="X94" i="3" s="1"/>
  <c r="X93" i="3"/>
  <c r="K81" i="3" l="1"/>
  <c r="S81" i="3"/>
  <c r="R81" i="3"/>
  <c r="I81" i="3"/>
  <c r="O80" i="3"/>
  <c r="N80" i="3"/>
  <c r="M80" i="3"/>
  <c r="G80" i="3"/>
  <c r="B80" i="3"/>
  <c r="A80" i="3"/>
  <c r="D80" i="3" s="1"/>
  <c r="P80" i="3" l="1"/>
  <c r="S80" i="3" l="1"/>
  <c r="R80" i="3"/>
  <c r="K80" i="3" s="1"/>
  <c r="I80" i="3"/>
  <c r="O79" i="3"/>
  <c r="N79" i="3"/>
  <c r="P79" i="3" s="1"/>
  <c r="M79" i="3"/>
  <c r="O78" i="3"/>
  <c r="N78" i="3"/>
  <c r="M78" i="3"/>
  <c r="M77" i="3"/>
  <c r="O77" i="3"/>
  <c r="N77" i="3"/>
  <c r="P77" i="3" s="1"/>
  <c r="I79" i="3" l="1"/>
  <c r="R79" i="3"/>
  <c r="S79" i="3"/>
  <c r="P78" i="3"/>
  <c r="I78" i="3" s="1"/>
  <c r="S77" i="3"/>
  <c r="R77" i="3"/>
  <c r="R78" i="3"/>
  <c r="I77" i="3"/>
  <c r="X89" i="3"/>
  <c r="X90" i="3"/>
  <c r="U24" i="1"/>
  <c r="N24" i="1"/>
  <c r="Q24" i="1" s="1"/>
  <c r="M24" i="1"/>
  <c r="P24" i="1" s="1"/>
  <c r="L24" i="1"/>
  <c r="U23" i="1"/>
  <c r="N23" i="1"/>
  <c r="R23" i="1" s="1"/>
  <c r="M23" i="1"/>
  <c r="P23" i="1" s="1"/>
  <c r="L23" i="1"/>
  <c r="U22" i="1"/>
  <c r="N22" i="1"/>
  <c r="Q22" i="1" s="1"/>
  <c r="M22" i="1"/>
  <c r="O22" i="1" s="1"/>
  <c r="L22" i="1"/>
  <c r="U21" i="1"/>
  <c r="N21" i="1"/>
  <c r="R21" i="1" s="1"/>
  <c r="M21" i="1"/>
  <c r="O21" i="1" s="1"/>
  <c r="L21" i="1"/>
  <c r="U20" i="1"/>
  <c r="N20" i="1"/>
  <c r="R20" i="1" s="1"/>
  <c r="M20" i="1"/>
  <c r="O20" i="1" s="1"/>
  <c r="L20" i="1"/>
  <c r="U19" i="1"/>
  <c r="N19" i="1"/>
  <c r="R19" i="1" s="1"/>
  <c r="M19" i="1"/>
  <c r="O19" i="1" s="1"/>
  <c r="L19" i="1"/>
  <c r="U18" i="1"/>
  <c r="N18" i="1"/>
  <c r="Q18" i="1" s="1"/>
  <c r="M18" i="1"/>
  <c r="P18" i="1" s="1"/>
  <c r="L18" i="1"/>
  <c r="U17" i="1"/>
  <c r="N17" i="1"/>
  <c r="Q17" i="1" s="1"/>
  <c r="M17" i="1"/>
  <c r="O17" i="1" s="1"/>
  <c r="L17" i="1"/>
  <c r="U16" i="1"/>
  <c r="N16" i="1"/>
  <c r="R16" i="1" s="1"/>
  <c r="M16" i="1"/>
  <c r="O16" i="1" s="1"/>
  <c r="L16" i="1"/>
  <c r="U15" i="1"/>
  <c r="N15" i="1"/>
  <c r="R15" i="1" s="1"/>
  <c r="M15" i="1"/>
  <c r="P15" i="1" s="1"/>
  <c r="L15" i="1"/>
  <c r="U14" i="1"/>
  <c r="N14" i="1"/>
  <c r="Q14" i="1" s="1"/>
  <c r="M14" i="1"/>
  <c r="P14" i="1" s="1"/>
  <c r="L14" i="1"/>
  <c r="U13" i="1"/>
  <c r="N13" i="1"/>
  <c r="R13" i="1" s="1"/>
  <c r="M13" i="1"/>
  <c r="O13" i="1" s="1"/>
  <c r="L13" i="1"/>
  <c r="U12" i="1"/>
  <c r="N12" i="1"/>
  <c r="R12" i="1" s="1"/>
  <c r="M12" i="1"/>
  <c r="P12" i="1" s="1"/>
  <c r="L12" i="1"/>
  <c r="U11" i="1"/>
  <c r="N11" i="1"/>
  <c r="R11" i="1" s="1"/>
  <c r="M11" i="1"/>
  <c r="P11" i="1" s="1"/>
  <c r="L11" i="1"/>
  <c r="U10" i="1"/>
  <c r="N10" i="1"/>
  <c r="Q10" i="1" s="1"/>
  <c r="M10" i="1"/>
  <c r="P10" i="1" s="1"/>
  <c r="L10" i="1"/>
  <c r="U9" i="1"/>
  <c r="N9" i="1"/>
  <c r="R9" i="1" s="1"/>
  <c r="M9" i="1"/>
  <c r="O9" i="1" s="1"/>
  <c r="L9" i="1"/>
  <c r="U8" i="1"/>
  <c r="N8" i="1"/>
  <c r="R8" i="1" s="1"/>
  <c r="M8" i="1"/>
  <c r="O8" i="1" s="1"/>
  <c r="L8" i="1"/>
  <c r="S78" i="3" l="1"/>
  <c r="X91" i="3"/>
  <c r="S22" i="1"/>
  <c r="P16" i="1"/>
  <c r="T16" i="1" s="1"/>
  <c r="Q13" i="1"/>
  <c r="S13" i="1" s="1"/>
  <c r="O12" i="1"/>
  <c r="P22" i="1"/>
  <c r="Q12" i="1"/>
  <c r="Q19" i="1"/>
  <c r="S19" i="1" s="1"/>
  <c r="T15" i="1"/>
  <c r="R24" i="1"/>
  <c r="T24" i="1" s="1"/>
  <c r="S17" i="1"/>
  <c r="P20" i="1"/>
  <c r="T20" i="1" s="1"/>
  <c r="P19" i="1"/>
  <c r="T19" i="1" s="1"/>
  <c r="P8" i="1"/>
  <c r="T8" i="1" s="1"/>
  <c r="R14" i="1"/>
  <c r="T14" i="1" s="1"/>
  <c r="R17" i="1"/>
  <c r="T23" i="1"/>
  <c r="O11" i="1"/>
  <c r="O10" i="1"/>
  <c r="S10" i="1" s="1"/>
  <c r="T12" i="1"/>
  <c r="R22" i="1"/>
  <c r="R10" i="1"/>
  <c r="T10" i="1" s="1"/>
  <c r="P9" i="1"/>
  <c r="T9" i="1" s="1"/>
  <c r="O14" i="1"/>
  <c r="S14" i="1" s="1"/>
  <c r="O24" i="1"/>
  <c r="S24" i="1" s="1"/>
  <c r="T11" i="1"/>
  <c r="Q9" i="1"/>
  <c r="S9" i="1" s="1"/>
  <c r="P21" i="1"/>
  <c r="T21" i="1" s="1"/>
  <c r="O23" i="1"/>
  <c r="Q11" i="1"/>
  <c r="Q16" i="1"/>
  <c r="S16" i="1" s="1"/>
  <c r="O18" i="1"/>
  <c r="S18" i="1" s="1"/>
  <c r="Q21" i="1"/>
  <c r="S21" i="1" s="1"/>
  <c r="P13" i="1"/>
  <c r="T13" i="1" s="1"/>
  <c r="O15" i="1"/>
  <c r="Q23" i="1"/>
  <c r="Q8" i="1"/>
  <c r="S8" i="1" s="1"/>
  <c r="R18" i="1"/>
  <c r="T18" i="1" s="1"/>
  <c r="Q15" i="1"/>
  <c r="Q20" i="1"/>
  <c r="S20" i="1" s="1"/>
  <c r="P17" i="1"/>
  <c r="S12" i="1" l="1"/>
  <c r="T22" i="1"/>
  <c r="X92" i="3"/>
  <c r="T17" i="1"/>
  <c r="S11" i="1"/>
  <c r="S23" i="1"/>
  <c r="S15" i="1"/>
  <c r="G79" i="3" l="1"/>
  <c r="K79" i="3" s="1"/>
  <c r="B79" i="3"/>
  <c r="A79" i="3"/>
  <c r="D79" i="3" s="1"/>
  <c r="U7" i="1" l="1"/>
  <c r="N7" i="1"/>
  <c r="M7" i="1"/>
  <c r="L7" i="1"/>
  <c r="U6" i="1"/>
  <c r="N6" i="1"/>
  <c r="M6" i="1"/>
  <c r="L6" i="1"/>
  <c r="U5" i="1"/>
  <c r="N5" i="1"/>
  <c r="M5" i="1"/>
  <c r="L5" i="1"/>
  <c r="K5" i="1"/>
  <c r="K6" i="1" s="1"/>
  <c r="K7" i="1" s="1"/>
  <c r="K8" i="1" s="1"/>
  <c r="K9" i="1" s="1"/>
  <c r="K10" i="1" s="1"/>
  <c r="K11" i="1" s="1"/>
  <c r="K12" i="1" s="1"/>
  <c r="K13" i="1" s="1"/>
  <c r="K14" i="1" s="1"/>
  <c r="K15" i="1" s="1"/>
  <c r="K16" i="1" s="1"/>
  <c r="K17" i="1" s="1"/>
  <c r="K18" i="1" s="1"/>
  <c r="K19" i="1" s="1"/>
  <c r="K20" i="1" s="1"/>
  <c r="K21" i="1" s="1"/>
  <c r="K22" i="1" s="1"/>
  <c r="K23" i="1" s="1"/>
  <c r="K24" i="1" s="1"/>
  <c r="K25" i="1" s="1"/>
  <c r="K26" i="1" s="1"/>
  <c r="K27" i="1" s="1"/>
  <c r="K28" i="1" s="1"/>
  <c r="K29" i="1" s="1"/>
  <c r="K30" i="1" s="1"/>
  <c r="K31" i="1" s="1"/>
  <c r="K32" i="1" s="1"/>
  <c r="K34" i="1" s="1"/>
  <c r="K35" i="1" s="1"/>
  <c r="K36" i="1" s="1"/>
  <c r="K37" i="1" s="1"/>
  <c r="U4" i="1"/>
  <c r="N4" i="1"/>
  <c r="M4" i="1"/>
  <c r="L4" i="1"/>
  <c r="AK4" i="1"/>
  <c r="AL4" i="1" s="1"/>
  <c r="AM4" i="1"/>
  <c r="AM5" i="1"/>
  <c r="AM6" i="1"/>
  <c r="AM7" i="1"/>
  <c r="AM8" i="1"/>
  <c r="AM9" i="1"/>
  <c r="AM10" i="1"/>
  <c r="AM11" i="1"/>
  <c r="AK5" i="1" l="1"/>
  <c r="AL5" i="1" s="1"/>
  <c r="AK6" i="1"/>
  <c r="AL6" i="1" s="1"/>
  <c r="R7" i="1"/>
  <c r="P4" i="1"/>
  <c r="Q7" i="1"/>
  <c r="O4" i="1"/>
  <c r="P7" i="1"/>
  <c r="P5" i="1"/>
  <c r="R4" i="1"/>
  <c r="R5" i="1"/>
  <c r="O5" i="1"/>
  <c r="P6" i="1"/>
  <c r="O6" i="1"/>
  <c r="O7" i="1"/>
  <c r="R6" i="1"/>
  <c r="Q4" i="1"/>
  <c r="Q5" i="1"/>
  <c r="Q6" i="1"/>
  <c r="AT11" i="1"/>
  <c r="AS11" i="1"/>
  <c r="AR11" i="1"/>
  <c r="AQ11" i="1"/>
  <c r="AP11" i="1"/>
  <c r="AO11" i="1"/>
  <c r="AN11" i="1"/>
  <c r="AT10" i="1"/>
  <c r="AS10" i="1"/>
  <c r="AR10" i="1"/>
  <c r="AQ10" i="1"/>
  <c r="AP10" i="1"/>
  <c r="AO10" i="1"/>
  <c r="AN10" i="1"/>
  <c r="AT9" i="1"/>
  <c r="AS9" i="1"/>
  <c r="AR9" i="1"/>
  <c r="AQ9" i="1"/>
  <c r="AP9" i="1"/>
  <c r="AO9" i="1"/>
  <c r="AN9" i="1"/>
  <c r="AT8" i="1"/>
  <c r="AS8" i="1"/>
  <c r="AR8" i="1"/>
  <c r="AQ8" i="1"/>
  <c r="AP8" i="1"/>
  <c r="AO8" i="1"/>
  <c r="AN8" i="1"/>
  <c r="AT7" i="1"/>
  <c r="AS7" i="1"/>
  <c r="AR7" i="1"/>
  <c r="AQ7" i="1"/>
  <c r="AP7" i="1"/>
  <c r="AO7" i="1"/>
  <c r="AN7" i="1"/>
  <c r="AT6" i="1"/>
  <c r="AS6" i="1"/>
  <c r="AR6" i="1"/>
  <c r="AQ6" i="1"/>
  <c r="AP6" i="1"/>
  <c r="AO6" i="1"/>
  <c r="AN6" i="1"/>
  <c r="AT5" i="1"/>
  <c r="AS5" i="1"/>
  <c r="AR5" i="1"/>
  <c r="AQ5" i="1"/>
  <c r="AP5" i="1"/>
  <c r="AO5" i="1"/>
  <c r="AN5" i="1"/>
  <c r="AT4" i="1"/>
  <c r="AS4" i="1"/>
  <c r="AR4" i="1"/>
  <c r="AQ4" i="1"/>
  <c r="AP4" i="1"/>
  <c r="AO4" i="1"/>
  <c r="AN4" i="1"/>
  <c r="S7" i="1" l="1"/>
  <c r="AK7" i="1"/>
  <c r="AL7" i="1" s="1"/>
  <c r="AU7" i="1" s="1"/>
  <c r="T7" i="1"/>
  <c r="S5" i="1"/>
  <c r="S6" i="1"/>
  <c r="T5" i="1"/>
  <c r="T6" i="1"/>
  <c r="S4" i="1"/>
  <c r="T4" i="1"/>
  <c r="AU4" i="1"/>
  <c r="AK8" i="1"/>
  <c r="AL8" i="1" s="1"/>
  <c r="AU8" i="1" s="1"/>
  <c r="AU5" i="1"/>
  <c r="AU6" i="1"/>
  <c r="AK9" i="1" l="1"/>
  <c r="AL9" i="1" s="1"/>
  <c r="AU9" i="1" s="1"/>
  <c r="AK10" i="1" l="1"/>
  <c r="AL10" i="1" s="1"/>
  <c r="AU10" i="1" s="1"/>
  <c r="AK11" i="1" l="1"/>
  <c r="AL11" i="1" s="1"/>
  <c r="AU11" i="1" s="1"/>
  <c r="X87" i="3" l="1"/>
  <c r="X86" i="3"/>
  <c r="X85" i="3"/>
  <c r="X84" i="3"/>
  <c r="C83" i="3"/>
  <c r="D83" i="3" s="1"/>
  <c r="E83" i="3" s="1"/>
  <c r="F83" i="3" s="1"/>
  <c r="G83" i="3" s="1"/>
  <c r="G78" i="3"/>
  <c r="K78" i="3" s="1"/>
  <c r="B78" i="3"/>
  <c r="A78" i="3"/>
  <c r="D78" i="3" s="1"/>
  <c r="G77" i="3"/>
  <c r="K77" i="3" s="1"/>
  <c r="B77" i="3"/>
  <c r="A77" i="3"/>
  <c r="D77" i="3" s="1"/>
  <c r="K53" i="3"/>
  <c r="I53" i="3"/>
  <c r="H53" i="3"/>
  <c r="G53" i="3"/>
  <c r="B53" i="3"/>
  <c r="A53" i="3"/>
  <c r="D53" i="3" s="1"/>
  <c r="K52" i="3"/>
  <c r="I52" i="3"/>
  <c r="H52" i="3"/>
  <c r="G52" i="3"/>
  <c r="B52" i="3"/>
  <c r="A52" i="3"/>
  <c r="D52" i="3" s="1"/>
  <c r="K51" i="3"/>
  <c r="I51" i="3"/>
  <c r="H51" i="3"/>
  <c r="G51" i="3"/>
  <c r="B51" i="3"/>
  <c r="A51" i="3"/>
  <c r="D51" i="3" s="1"/>
  <c r="K50" i="3"/>
  <c r="I50" i="3"/>
  <c r="H50" i="3"/>
  <c r="G50" i="3"/>
  <c r="B50" i="3"/>
  <c r="A50" i="3"/>
  <c r="D50" i="3" s="1"/>
  <c r="K49" i="3"/>
  <c r="I49" i="3"/>
  <c r="H49" i="3"/>
  <c r="G49" i="3"/>
  <c r="B49" i="3"/>
  <c r="A49" i="3"/>
  <c r="D49" i="3" s="1"/>
  <c r="K48" i="3"/>
  <c r="I48" i="3"/>
  <c r="H48" i="3"/>
  <c r="G48" i="3"/>
  <c r="B48" i="3"/>
  <c r="A48" i="3"/>
  <c r="D48" i="3" s="1"/>
  <c r="K47" i="3"/>
  <c r="I47" i="3"/>
  <c r="H47" i="3"/>
  <c r="G47" i="3"/>
  <c r="B47" i="3"/>
  <c r="A47" i="3"/>
  <c r="D47" i="3" s="1"/>
  <c r="K46" i="3"/>
  <c r="I46" i="3"/>
  <c r="H46" i="3"/>
  <c r="G46" i="3"/>
  <c r="B46" i="3"/>
  <c r="A46" i="3"/>
  <c r="D46" i="3" s="1"/>
  <c r="C44" i="3"/>
  <c r="D44" i="3" s="1"/>
  <c r="E44" i="3" s="1"/>
  <c r="F44" i="3" s="1"/>
  <c r="G44" i="3" s="1"/>
  <c r="H44" i="3" s="1"/>
  <c r="I44" i="3" s="1"/>
  <c r="J44" i="3" s="1"/>
  <c r="K44" i="3" s="1"/>
  <c r="L44" i="3" s="1"/>
  <c r="X93" i="1" l="1"/>
  <c r="V91" i="1"/>
  <c r="X81" i="1"/>
  <c r="X92" i="1"/>
  <c r="X83" i="1"/>
  <c r="X84" i="1"/>
  <c r="V80" i="1"/>
  <c r="V93" i="1"/>
  <c r="X85" i="1"/>
  <c r="V83" i="1"/>
  <c r="X89" i="1"/>
  <c r="X91" i="1"/>
  <c r="V88" i="1"/>
  <c r="V85" i="1"/>
  <c r="X79" i="1"/>
  <c r="X90" i="1"/>
  <c r="V79" i="1"/>
  <c r="V81" i="1"/>
  <c r="X86" i="1"/>
  <c r="V86" i="1"/>
  <c r="X82" i="1"/>
  <c r="V84" i="1"/>
  <c r="V87" i="1"/>
  <c r="V94" i="1"/>
  <c r="X87" i="1"/>
  <c r="V95" i="1"/>
  <c r="X95" i="1"/>
  <c r="X88" i="1"/>
  <c r="V89" i="1"/>
  <c r="X80" i="1"/>
  <c r="V90" i="1"/>
  <c r="X94" i="1"/>
  <c r="V82" i="1"/>
  <c r="V92" i="1"/>
  <c r="X74" i="1"/>
  <c r="X73" i="1"/>
  <c r="V49" i="1"/>
  <c r="X42" i="1"/>
  <c r="X41" i="1"/>
  <c r="V73" i="1"/>
  <c r="X66" i="1"/>
  <c r="V41" i="1"/>
  <c r="X77" i="1"/>
  <c r="V53" i="1"/>
  <c r="X46" i="1"/>
  <c r="V61" i="1"/>
  <c r="X54" i="1"/>
  <c r="X53" i="1"/>
  <c r="X65" i="1"/>
  <c r="X78" i="1"/>
  <c r="X45" i="1"/>
  <c r="V65" i="1"/>
  <c r="X58" i="1"/>
  <c r="X57" i="1"/>
  <c r="V77" i="1"/>
  <c r="X70" i="1"/>
  <c r="X69" i="1"/>
  <c r="V45" i="1"/>
  <c r="X38" i="1"/>
  <c r="X37" i="1"/>
  <c r="V57" i="1"/>
  <c r="X50" i="1"/>
  <c r="X49" i="1"/>
  <c r="V69" i="1"/>
  <c r="X62" i="1"/>
  <c r="X61" i="1"/>
  <c r="V37" i="1"/>
  <c r="V39" i="1"/>
  <c r="X68" i="1"/>
  <c r="X43" i="1"/>
  <c r="X59" i="1"/>
  <c r="X75" i="1"/>
  <c r="V48" i="1"/>
  <c r="V72" i="1"/>
  <c r="V78" i="1"/>
  <c r="X63" i="1"/>
  <c r="V71" i="1"/>
  <c r="X60" i="1"/>
  <c r="X48" i="1"/>
  <c r="V67" i="1"/>
  <c r="X40" i="1"/>
  <c r="V75" i="1"/>
  <c r="V46" i="1"/>
  <c r="V56" i="1"/>
  <c r="V68" i="1"/>
  <c r="V63" i="1"/>
  <c r="V50" i="1"/>
  <c r="X72" i="1"/>
  <c r="X35" i="1"/>
  <c r="X51" i="1"/>
  <c r="X67" i="1"/>
  <c r="X36" i="1"/>
  <c r="V55" i="1"/>
  <c r="V38" i="1"/>
  <c r="V54" i="1"/>
  <c r="V70" i="1"/>
  <c r="V36" i="1"/>
  <c r="V74" i="1"/>
  <c r="V60" i="1"/>
  <c r="V52" i="1"/>
  <c r="V62" i="1"/>
  <c r="V76" i="1"/>
  <c r="X76" i="1"/>
  <c r="V51" i="1"/>
  <c r="V66" i="1"/>
  <c r="V35" i="1"/>
  <c r="X64" i="1"/>
  <c r="X39" i="1"/>
  <c r="X55" i="1"/>
  <c r="X71" i="1"/>
  <c r="V44" i="1"/>
  <c r="V59" i="1"/>
  <c r="X44" i="1"/>
  <c r="V43" i="1"/>
  <c r="X52" i="1"/>
  <c r="V42" i="1"/>
  <c r="V58" i="1"/>
  <c r="V40" i="1"/>
  <c r="V64" i="1"/>
  <c r="V47" i="1"/>
  <c r="X47" i="1"/>
  <c r="X56" i="1"/>
  <c r="H81" i="3"/>
  <c r="H80" i="3"/>
  <c r="H79" i="3"/>
  <c r="H78" i="3"/>
  <c r="H77" i="3"/>
  <c r="J77" i="3" s="1"/>
  <c r="I93" i="3"/>
  <c r="H93" i="3"/>
  <c r="G93" i="3"/>
  <c r="D93" i="3"/>
  <c r="K93" i="3"/>
  <c r="J93" i="3"/>
  <c r="D94" i="3"/>
  <c r="G94" i="3"/>
  <c r="I94" i="3"/>
  <c r="K94" i="3"/>
  <c r="G90" i="3"/>
  <c r="D90" i="3"/>
  <c r="G89" i="3"/>
  <c r="T89" i="3"/>
  <c r="D89" i="3"/>
  <c r="I89" i="3"/>
  <c r="H89" i="3"/>
  <c r="T90" i="3"/>
  <c r="H90" i="3"/>
  <c r="I90" i="3"/>
  <c r="T91" i="3"/>
  <c r="I91" i="3"/>
  <c r="D91" i="3"/>
  <c r="G91" i="3"/>
  <c r="T92" i="3"/>
  <c r="H92" i="3"/>
  <c r="G92" i="3"/>
  <c r="D92" i="3"/>
  <c r="I92" i="3"/>
  <c r="X88" i="3"/>
  <c r="X10" i="1"/>
  <c r="D88" i="3"/>
  <c r="I88" i="3"/>
  <c r="G88" i="3"/>
  <c r="T88" i="3"/>
  <c r="J50" i="3"/>
  <c r="J47" i="3"/>
  <c r="W75" i="1" s="1"/>
  <c r="J46" i="3"/>
  <c r="W78" i="1" s="1"/>
  <c r="J53" i="3"/>
  <c r="J92" i="3" s="1"/>
  <c r="J52" i="3"/>
  <c r="J90" i="3" s="1"/>
  <c r="J51" i="3"/>
  <c r="J89" i="3" s="1"/>
  <c r="J49" i="3"/>
  <c r="J48" i="3"/>
  <c r="W55" i="1" s="1"/>
  <c r="G87" i="3"/>
  <c r="G85" i="3"/>
  <c r="H83" i="3"/>
  <c r="D84" i="3"/>
  <c r="X5" i="1" s="1"/>
  <c r="D86" i="3"/>
  <c r="G84" i="3"/>
  <c r="G86" i="3"/>
  <c r="D85" i="3"/>
  <c r="X19" i="1" s="1"/>
  <c r="D87" i="3"/>
  <c r="X31" i="1" s="1"/>
  <c r="W92" i="1" l="1"/>
  <c r="W36" i="1"/>
  <c r="W47" i="1"/>
  <c r="W76" i="1"/>
  <c r="W66" i="1"/>
  <c r="W69" i="1"/>
  <c r="W67" i="1"/>
  <c r="W84" i="1"/>
  <c r="W70" i="1"/>
  <c r="W46" i="1"/>
  <c r="W86" i="1"/>
  <c r="W44" i="1"/>
  <c r="W63" i="1"/>
  <c r="W81" i="1"/>
  <c r="W90" i="1"/>
  <c r="W88" i="1"/>
  <c r="W89" i="1"/>
  <c r="W56" i="1"/>
  <c r="W38" i="1"/>
  <c r="W71" i="1"/>
  <c r="W41" i="1"/>
  <c r="W94" i="1"/>
  <c r="W91" i="1"/>
  <c r="W93" i="1"/>
  <c r="W60" i="1"/>
  <c r="W42" i="1"/>
  <c r="W43" i="1"/>
  <c r="W95" i="1"/>
  <c r="W80" i="1"/>
  <c r="W83" i="1"/>
  <c r="W68" i="1"/>
  <c r="W40" i="1"/>
  <c r="W79" i="1"/>
  <c r="W82" i="1"/>
  <c r="W39" i="1"/>
  <c r="W77" i="1"/>
  <c r="W87" i="1"/>
  <c r="W85" i="1"/>
  <c r="W72" i="1"/>
  <c r="W35" i="1"/>
  <c r="W64" i="1"/>
  <c r="W62" i="1"/>
  <c r="W52" i="1"/>
  <c r="W37" i="1"/>
  <c r="W45" i="1"/>
  <c r="W65" i="1"/>
  <c r="W61" i="1"/>
  <c r="W74" i="1"/>
  <c r="W48" i="1"/>
  <c r="W58" i="1"/>
  <c r="W49" i="1"/>
  <c r="W51" i="1"/>
  <c r="W57" i="1"/>
  <c r="W53" i="1"/>
  <c r="W73" i="1"/>
  <c r="W50" i="1"/>
  <c r="W54" i="1"/>
  <c r="W59" i="1"/>
  <c r="X28" i="1"/>
  <c r="X34" i="1"/>
  <c r="X33" i="1"/>
  <c r="X32" i="1"/>
  <c r="X30" i="1"/>
  <c r="X25" i="1"/>
  <c r="X27" i="1"/>
  <c r="X26" i="1"/>
  <c r="X29" i="1"/>
  <c r="X14" i="1"/>
  <c r="X8" i="1"/>
  <c r="X7" i="1"/>
  <c r="X16" i="1"/>
  <c r="X22" i="1"/>
  <c r="X21" i="1"/>
  <c r="X20" i="1"/>
  <c r="X24" i="1"/>
  <c r="X9" i="1"/>
  <c r="X17" i="1"/>
  <c r="X15" i="1"/>
  <c r="X18" i="1"/>
  <c r="X23" i="1"/>
  <c r="X11" i="1"/>
  <c r="X6" i="1"/>
  <c r="X4" i="1"/>
  <c r="X13" i="1"/>
  <c r="X12" i="1"/>
  <c r="L93" i="3"/>
  <c r="M93" i="3" s="1"/>
  <c r="P93" i="3"/>
  <c r="Q93" i="3" s="1"/>
  <c r="T93" i="3"/>
  <c r="U93" i="3" s="1"/>
  <c r="V93" i="3"/>
  <c r="T94" i="3"/>
  <c r="U94" i="3" s="1"/>
  <c r="V94" i="3"/>
  <c r="P94" i="3"/>
  <c r="Q94" i="3" s="1"/>
  <c r="R94" i="3"/>
  <c r="P91" i="3"/>
  <c r="Q91" i="3" s="1"/>
  <c r="P89" i="3"/>
  <c r="Q89" i="3" s="1"/>
  <c r="U91" i="3"/>
  <c r="P90" i="3"/>
  <c r="Q90" i="3" s="1"/>
  <c r="U92" i="3"/>
  <c r="L92" i="3"/>
  <c r="M92" i="3" s="1"/>
  <c r="L90" i="3"/>
  <c r="M90" i="3" s="1"/>
  <c r="U90" i="3"/>
  <c r="P92" i="3"/>
  <c r="Q92" i="3" s="1"/>
  <c r="L89" i="3"/>
  <c r="M89" i="3" s="1"/>
  <c r="U89" i="3"/>
  <c r="U88" i="3"/>
  <c r="P88" i="3"/>
  <c r="Q88" i="3" s="1"/>
  <c r="H87" i="3"/>
  <c r="H85" i="3"/>
  <c r="H84" i="3"/>
  <c r="H86" i="3"/>
  <c r="I83" i="3"/>
  <c r="R93" i="3" l="1"/>
  <c r="N93" i="3"/>
  <c r="V28" i="1"/>
  <c r="V33" i="1"/>
  <c r="V27" i="1"/>
  <c r="V30" i="1"/>
  <c r="V29" i="1"/>
  <c r="V25" i="1"/>
  <c r="V26" i="1"/>
  <c r="V31" i="1"/>
  <c r="V32" i="1"/>
  <c r="V34" i="1"/>
  <c r="V16" i="1"/>
  <c r="V21" i="1"/>
  <c r="V9" i="1"/>
  <c r="V15" i="1"/>
  <c r="V17" i="1"/>
  <c r="V19" i="1"/>
  <c r="V10" i="1"/>
  <c r="V4" i="1"/>
  <c r="V18" i="1"/>
  <c r="V24" i="1"/>
  <c r="V12" i="1"/>
  <c r="V13" i="1"/>
  <c r="V5" i="1"/>
  <c r="V22" i="1"/>
  <c r="V6" i="1"/>
  <c r="V7" i="1"/>
  <c r="V20" i="1"/>
  <c r="V14" i="1"/>
  <c r="V23" i="1"/>
  <c r="V8" i="1"/>
  <c r="V11" i="1"/>
  <c r="S94" i="3"/>
  <c r="O93" i="3"/>
  <c r="S93" i="3"/>
  <c r="H88" i="3"/>
  <c r="V90" i="3"/>
  <c r="W90" i="3" s="1"/>
  <c r="V91" i="3"/>
  <c r="W91" i="3" s="1"/>
  <c r="R89" i="3"/>
  <c r="S89" i="3" s="1"/>
  <c r="R92" i="3"/>
  <c r="S92" i="3" s="1"/>
  <c r="R91" i="3"/>
  <c r="S91" i="3" s="1"/>
  <c r="N89" i="3"/>
  <c r="O89" i="3" s="1"/>
  <c r="V89" i="3"/>
  <c r="W89" i="3" s="1"/>
  <c r="J79" i="3"/>
  <c r="J88" i="3" s="1"/>
  <c r="N90" i="3"/>
  <c r="O90" i="3" s="1"/>
  <c r="V92" i="3"/>
  <c r="W92" i="3" s="1"/>
  <c r="N92" i="3"/>
  <c r="O92" i="3" s="1"/>
  <c r="R90" i="3"/>
  <c r="S90" i="3" s="1"/>
  <c r="V88" i="3"/>
  <c r="W88" i="3" s="1"/>
  <c r="R88" i="3"/>
  <c r="S88" i="3" s="1"/>
  <c r="L86" i="3"/>
  <c r="M86" i="3" s="1"/>
  <c r="J83" i="3"/>
  <c r="I87" i="3"/>
  <c r="I85" i="3"/>
  <c r="J78" i="3" s="1"/>
  <c r="I86" i="3"/>
  <c r="L85" i="3"/>
  <c r="M85" i="3" s="1"/>
  <c r="L84" i="3"/>
  <c r="M84" i="3" s="1"/>
  <c r="L87" i="3"/>
  <c r="M87" i="3" s="1"/>
  <c r="L88" i="3" l="1"/>
  <c r="M88" i="3" s="1"/>
  <c r="Y92" i="3"/>
  <c r="Y90" i="3"/>
  <c r="Y89" i="3"/>
  <c r="I84" i="3"/>
  <c r="P84" i="3" s="1"/>
  <c r="Q84" i="3" s="1"/>
  <c r="N88" i="3"/>
  <c r="J80" i="3"/>
  <c r="H91" i="3"/>
  <c r="N85" i="3"/>
  <c r="O85" i="3" s="1"/>
  <c r="P86" i="3"/>
  <c r="Q86" i="3" s="1"/>
  <c r="P85" i="3"/>
  <c r="Q85" i="3" s="1"/>
  <c r="N87" i="3"/>
  <c r="O87" i="3" s="1"/>
  <c r="P87" i="3"/>
  <c r="Q87" i="3" s="1"/>
  <c r="N84" i="3"/>
  <c r="O84" i="3" s="1"/>
  <c r="K83" i="3"/>
  <c r="J87" i="3"/>
  <c r="J85" i="3"/>
  <c r="J84" i="3"/>
  <c r="J86" i="3"/>
  <c r="N86" i="3"/>
  <c r="O86" i="3" s="1"/>
  <c r="O88" i="3" l="1"/>
  <c r="Y88" i="3" s="1"/>
  <c r="W29" i="1"/>
  <c r="W25" i="1"/>
  <c r="W33" i="1"/>
  <c r="W26" i="1"/>
  <c r="W27" i="1"/>
  <c r="W34" i="1"/>
  <c r="W31" i="1"/>
  <c r="W28" i="1"/>
  <c r="W30" i="1"/>
  <c r="W32" i="1"/>
  <c r="W20" i="1"/>
  <c r="W17" i="1"/>
  <c r="W14" i="1"/>
  <c r="W18" i="1"/>
  <c r="W12" i="1"/>
  <c r="W23" i="1"/>
  <c r="W9" i="1"/>
  <c r="W21" i="1"/>
  <c r="W16" i="1"/>
  <c r="W11" i="1"/>
  <c r="W19" i="1"/>
  <c r="W6" i="1"/>
  <c r="W7" i="1"/>
  <c r="W8" i="1"/>
  <c r="W24" i="1"/>
  <c r="W13" i="1"/>
  <c r="W15" i="1"/>
  <c r="W4" i="1"/>
  <c r="W22" i="1"/>
  <c r="W10" i="1"/>
  <c r="W5" i="1"/>
  <c r="J91" i="3"/>
  <c r="L91" i="3"/>
  <c r="M91" i="3" s="1"/>
  <c r="J81" i="3"/>
  <c r="H94" i="3"/>
  <c r="R87" i="3"/>
  <c r="S87" i="3" s="1"/>
  <c r="R85" i="3"/>
  <c r="S85" i="3" s="1"/>
  <c r="T86" i="3"/>
  <c r="T87" i="3"/>
  <c r="R84" i="3"/>
  <c r="S84" i="3" s="1"/>
  <c r="R86" i="3"/>
  <c r="S86" i="3" s="1"/>
  <c r="T85" i="3" l="1"/>
  <c r="U85" i="3" s="1"/>
  <c r="T84" i="3"/>
  <c r="U84" i="3" s="1"/>
  <c r="L94" i="3"/>
  <c r="M94" i="3" s="1"/>
  <c r="J94" i="3"/>
  <c r="N91" i="3"/>
  <c r="O91" i="3" s="1"/>
  <c r="Y91" i="3" s="1"/>
  <c r="U87" i="3"/>
  <c r="U86" i="3"/>
  <c r="N94" i="3" l="1"/>
  <c r="O94" i="3" s="1"/>
  <c r="V87" i="3"/>
  <c r="W87" i="3" s="1"/>
  <c r="Y87" i="3" s="1"/>
  <c r="V84" i="3"/>
  <c r="W84" i="3" s="1"/>
  <c r="V86" i="3"/>
  <c r="W86" i="3" s="1"/>
  <c r="Y86" i="3" s="1"/>
  <c r="V85" i="3"/>
  <c r="W85" i="3" s="1"/>
  <c r="Y85" i="3" s="1"/>
  <c r="W83" i="3" l="1"/>
  <c r="X83" i="3" s="1"/>
  <c r="Y83" i="3" s="1"/>
  <c r="Y84" i="3"/>
  <c r="AU2" i="1" l="1"/>
  <c r="AV2" i="1" s="1"/>
  <c r="AU3" i="1" s="1"/>
</calcChain>
</file>

<file path=xl/sharedStrings.xml><?xml version="1.0" encoding="utf-8"?>
<sst xmlns="http://schemas.openxmlformats.org/spreadsheetml/2006/main" count="688" uniqueCount="617">
  <si>
    <t>要素番号</t>
    <rPh sb="0" eb="2">
      <t>ヨウソ</t>
    </rPh>
    <rPh sb="2" eb="4">
      <t>バンゴウ</t>
    </rPh>
    <phoneticPr fontId="1"/>
  </si>
  <si>
    <t>節点番号</t>
    <rPh sb="0" eb="2">
      <t>セッテン</t>
    </rPh>
    <rPh sb="2" eb="4">
      <t>バンゴウ</t>
    </rPh>
    <phoneticPr fontId="1"/>
  </si>
  <si>
    <t>IX1</t>
    <phoneticPr fontId="1"/>
  </si>
  <si>
    <t>IX2</t>
    <phoneticPr fontId="1"/>
  </si>
  <si>
    <t>節点座標</t>
    <rPh sb="0" eb="2">
      <t>セッテン</t>
    </rPh>
    <rPh sb="2" eb="4">
      <t>ザヒョウ</t>
    </rPh>
    <phoneticPr fontId="1"/>
  </si>
  <si>
    <t>x</t>
    <phoneticPr fontId="1"/>
  </si>
  <si>
    <t>y</t>
    <phoneticPr fontId="1"/>
  </si>
  <si>
    <t>ELEMENT-TYPE</t>
  </si>
  <si>
    <t>MA</t>
  </si>
  <si>
    <t>IEL</t>
  </si>
  <si>
    <t>XHED</t>
  </si>
  <si>
    <t>RHO</t>
  </si>
  <si>
    <t>GS</t>
  </si>
  <si>
    <t>POI</t>
  </si>
  <si>
    <t>AREA</t>
  </si>
  <si>
    <t>RIN</t>
  </si>
  <si>
    <t>EFA</t>
  </si>
  <si>
    <t>L</t>
  </si>
  <si>
    <t>IUST</t>
  </si>
  <si>
    <t>KILL</t>
  </si>
  <si>
    <t>WIDTH</t>
  </si>
  <si>
    <t>IRYL</t>
  </si>
  <si>
    <t>ALPHAE</t>
  </si>
  <si>
    <t>BETAE</t>
  </si>
  <si>
    <t>IHT</t>
  </si>
  <si>
    <t>IAX</t>
  </si>
  <si>
    <t>RN1</t>
  </si>
  <si>
    <t>EI0</t>
  </si>
  <si>
    <t>EI1</t>
  </si>
  <si>
    <t>EI2</t>
  </si>
  <si>
    <t>RM1</t>
  </si>
  <si>
    <t>RM2</t>
  </si>
  <si>
    <t>RM2N2</t>
  </si>
  <si>
    <t>RN1N2</t>
  </si>
  <si>
    <t>AF</t>
  </si>
  <si>
    <t>AW</t>
  </si>
  <si>
    <t>GAM</t>
  </si>
  <si>
    <t>EI0N</t>
  </si>
  <si>
    <t>EI1N</t>
  </si>
  <si>
    <t>EI2N</t>
  </si>
  <si>
    <t>RM1N</t>
  </si>
  <si>
    <t>RM2N</t>
  </si>
  <si>
    <t>INITLZ</t>
  </si>
  <si>
    <t>fp</t>
    <phoneticPr fontId="3"/>
  </si>
  <si>
    <t xml:space="preserve">NONLI-BEAM  </t>
  </si>
  <si>
    <t>RIN</t>
    <phoneticPr fontId="1"/>
  </si>
  <si>
    <t>GS</t>
    <phoneticPr fontId="1"/>
  </si>
  <si>
    <t>POI</t>
    <phoneticPr fontId="1"/>
  </si>
  <si>
    <t>f'ck</t>
    <phoneticPr fontId="1"/>
  </si>
  <si>
    <t>コンクリートの圧縮強度の特性値,設計基準強度</t>
    <rPh sb="7" eb="9">
      <t>アッシュク</t>
    </rPh>
    <rPh sb="9" eb="11">
      <t>キョウド</t>
    </rPh>
    <rPh sb="12" eb="14">
      <t>トクセイ</t>
    </rPh>
    <rPh sb="14" eb="15">
      <t>チ</t>
    </rPh>
    <rPh sb="16" eb="18">
      <t>セッケイ</t>
    </rPh>
    <rPh sb="18" eb="20">
      <t>キジュン</t>
    </rPh>
    <rPh sb="20" eb="22">
      <t>キョウド</t>
    </rPh>
    <phoneticPr fontId="1"/>
  </si>
  <si>
    <t>Ec</t>
    <phoneticPr fontId="1"/>
  </si>
  <si>
    <t>コンクリートのヤング係数</t>
    <rPh sb="10" eb="12">
      <t>ケイスウ</t>
    </rPh>
    <phoneticPr fontId="1"/>
  </si>
  <si>
    <t>(N/mm²)</t>
    <phoneticPr fontId="1"/>
  </si>
  <si>
    <t>(m⁴)</t>
    <phoneticPr fontId="1"/>
  </si>
  <si>
    <t>(kN/m²)</t>
    <phoneticPr fontId="1"/>
  </si>
  <si>
    <t>(m²)</t>
    <phoneticPr fontId="1"/>
  </si>
  <si>
    <t>(kNm)</t>
    <phoneticPr fontId="1"/>
  </si>
  <si>
    <t>(kNm²)</t>
    <phoneticPr fontId="1"/>
  </si>
  <si>
    <t>fp</t>
  </si>
  <si>
    <t>(1/m)</t>
    <phoneticPr fontId="1"/>
  </si>
  <si>
    <t>(kN)</t>
    <phoneticPr fontId="1"/>
  </si>
  <si>
    <t>要素の下</t>
    <rPh sb="0" eb="2">
      <t>ヨウソ</t>
    </rPh>
    <rPh sb="3" eb="4">
      <t>シタ</t>
    </rPh>
    <phoneticPr fontId="1"/>
  </si>
  <si>
    <t>要素の上</t>
    <rPh sb="0" eb="2">
      <t>ヨウソ</t>
    </rPh>
    <rPh sb="3" eb="4">
      <t>ウエ</t>
    </rPh>
    <phoneticPr fontId="1"/>
  </si>
  <si>
    <t>重防食を準用</t>
    <rPh sb="0" eb="3">
      <t>ジュウボウショク</t>
    </rPh>
    <rPh sb="4" eb="6">
      <t>ジュンヨウ</t>
    </rPh>
    <phoneticPr fontId="1"/>
  </si>
  <si>
    <t>コンクリートの場合</t>
    <rPh sb="7" eb="9">
      <t>バアイ</t>
    </rPh>
    <phoneticPr fontId="1"/>
  </si>
  <si>
    <t>断面力用節点要素.xlsx について</t>
    <phoneticPr fontId="1"/>
  </si>
  <si>
    <t>データの貼り付けカ所です。</t>
    <rPh sb="4" eb="5">
      <t>ハ</t>
    </rPh>
    <rPh sb="6" eb="7">
      <t>ツ</t>
    </rPh>
    <rPh sb="9" eb="10">
      <t>ショ</t>
    </rPh>
    <phoneticPr fontId="1"/>
  </si>
  <si>
    <t>シート[要素]</t>
    <rPh sb="4" eb="6">
      <t>ヨウソ</t>
    </rPh>
    <phoneticPr fontId="1"/>
  </si>
  <si>
    <t>要素の構成データを作成します。</t>
    <rPh sb="0" eb="2">
      <t>ヨウソ</t>
    </rPh>
    <rPh sb="3" eb="5">
      <t>コウセイ</t>
    </rPh>
    <rPh sb="9" eb="11">
      <t>サクセイ</t>
    </rPh>
    <phoneticPr fontId="1"/>
  </si>
  <si>
    <t>①</t>
    <phoneticPr fontId="1"/>
  </si>
  <si>
    <t>$A$4以降に、鋼材要素が該当する節点を貼り付けてください。</t>
    <rPh sb="4" eb="6">
      <t>イコウ</t>
    </rPh>
    <rPh sb="8" eb="10">
      <t>コウザイ</t>
    </rPh>
    <rPh sb="10" eb="12">
      <t>ヨウソ</t>
    </rPh>
    <rPh sb="13" eb="15">
      <t>ガイトウ</t>
    </rPh>
    <rPh sb="17" eb="19">
      <t>セッテン</t>
    </rPh>
    <rPh sb="20" eb="21">
      <t>ハ</t>
    </rPh>
    <rPh sb="22" eb="23">
      <t>ツ</t>
    </rPh>
    <phoneticPr fontId="1"/>
  </si>
  <si>
    <t>②</t>
    <phoneticPr fontId="1"/>
  </si>
  <si>
    <t>$I$4以降に、鋼材要素を貼り付けてください。</t>
    <rPh sb="4" eb="6">
      <t>イコウ</t>
    </rPh>
    <rPh sb="8" eb="10">
      <t>コウザイ</t>
    </rPh>
    <rPh sb="10" eb="12">
      <t>ヨウソ</t>
    </rPh>
    <rPh sb="13" eb="14">
      <t>ハ</t>
    </rPh>
    <rPh sb="15" eb="16">
      <t>ツ</t>
    </rPh>
    <phoneticPr fontId="1"/>
  </si>
  <si>
    <t>シート[剛性]</t>
    <rPh sb="4" eb="6">
      <t>ゴウセイ</t>
    </rPh>
    <phoneticPr fontId="1"/>
  </si>
  <si>
    <t>要素が該当する節点を貼り付ける</t>
    <rPh sb="0" eb="2">
      <t>ヨウソ</t>
    </rPh>
    <rPh sb="3" eb="5">
      <t>ガイトウ</t>
    </rPh>
    <rPh sb="7" eb="9">
      <t>セッテン</t>
    </rPh>
    <rPh sb="10" eb="11">
      <t>ハ</t>
    </rPh>
    <rPh sb="12" eb="13">
      <t>ツ</t>
    </rPh>
    <phoneticPr fontId="1"/>
  </si>
  <si>
    <t>要素を貼り付ける</t>
    <rPh sb="0" eb="2">
      <t>ヨウソ</t>
    </rPh>
    <rPh sb="3" eb="4">
      <t>ハ</t>
    </rPh>
    <rPh sb="5" eb="6">
      <t>ツ</t>
    </rPh>
    <phoneticPr fontId="1"/>
  </si>
  <si>
    <t>要素番号</t>
    <rPh sb="0" eb="2">
      <t>ヨウソ</t>
    </rPh>
    <rPh sb="2" eb="4">
      <t>バンゴウ</t>
    </rPh>
    <phoneticPr fontId="1"/>
  </si>
  <si>
    <t>節点1</t>
    <rPh sb="0" eb="2">
      <t>セッテン</t>
    </rPh>
    <phoneticPr fontId="1"/>
  </si>
  <si>
    <t>節点2</t>
    <rPh sb="0" eb="2">
      <t>セッテン</t>
    </rPh>
    <phoneticPr fontId="1"/>
  </si>
  <si>
    <t>構成節点</t>
    <rPh sb="0" eb="2">
      <t>コウセイ</t>
    </rPh>
    <rPh sb="2" eb="4">
      <t>セッテン</t>
    </rPh>
    <phoneticPr fontId="1"/>
  </si>
  <si>
    <t>節点1座標</t>
    <rPh sb="0" eb="2">
      <t>セッテン</t>
    </rPh>
    <rPh sb="3" eb="5">
      <t>ザヒョウ</t>
    </rPh>
    <phoneticPr fontId="1"/>
  </si>
  <si>
    <t>x</t>
    <phoneticPr fontId="1"/>
  </si>
  <si>
    <t>y</t>
    <phoneticPr fontId="1"/>
  </si>
  <si>
    <t>節点2座標</t>
    <rPh sb="0" eb="2">
      <t>セッテン</t>
    </rPh>
    <rPh sb="3" eb="5">
      <t>ザヒョウ</t>
    </rPh>
    <phoneticPr fontId="1"/>
  </si>
  <si>
    <t>要素中心座標</t>
    <rPh sb="0" eb="2">
      <t>ヨウソ</t>
    </rPh>
    <rPh sb="2" eb="4">
      <t>チュウシン</t>
    </rPh>
    <rPh sb="4" eb="6">
      <t>ザヒョウ</t>
    </rPh>
    <phoneticPr fontId="1"/>
  </si>
  <si>
    <t>材料番号</t>
    <rPh sb="0" eb="2">
      <t>ザイリョウ</t>
    </rPh>
    <rPh sb="2" eb="4">
      <t>バンゴウ</t>
    </rPh>
    <phoneticPr fontId="1"/>
  </si>
  <si>
    <t>塑性</t>
    <rPh sb="0" eb="2">
      <t>ソセイ</t>
    </rPh>
    <phoneticPr fontId="1"/>
  </si>
  <si>
    <t>Ｍ</t>
    <phoneticPr fontId="1"/>
  </si>
  <si>
    <t>φ</t>
    <phoneticPr fontId="1"/>
  </si>
  <si>
    <t>名称</t>
    <rPh sb="0" eb="2">
      <t>メイショウ</t>
    </rPh>
    <phoneticPr fontId="1"/>
  </si>
  <si>
    <t>No.</t>
    <phoneticPr fontId="1"/>
  </si>
  <si>
    <t>部材番号</t>
    <rPh sb="0" eb="2">
      <t>ブザイ</t>
    </rPh>
    <rPh sb="2" eb="4">
      <t>バンゴウ</t>
    </rPh>
    <phoneticPr fontId="1"/>
  </si>
  <si>
    <t>③</t>
    <phoneticPr fontId="1"/>
  </si>
  <si>
    <t>④</t>
    <phoneticPr fontId="1"/>
  </si>
  <si>
    <t>AK列の部材番号を整えてください。</t>
    <rPh sb="2" eb="3">
      <t>レツ</t>
    </rPh>
    <rPh sb="4" eb="6">
      <t>ブザイ</t>
    </rPh>
    <rPh sb="6" eb="8">
      <t>バンゴウ</t>
    </rPh>
    <rPh sb="9" eb="10">
      <t>トトノ</t>
    </rPh>
    <phoneticPr fontId="1"/>
  </si>
  <si>
    <t>⑤</t>
    <phoneticPr fontId="1"/>
  </si>
  <si>
    <t>$AU$3以降を「kouzou2.txt」としてください。</t>
    <rPh sb="5" eb="7">
      <t>イコウ</t>
    </rPh>
    <phoneticPr fontId="1"/>
  </si>
  <si>
    <t>dyna.9(dyna9.csv)より剛性データを作成します。</t>
    <rPh sb="19" eb="21">
      <t>ゴウセイ</t>
    </rPh>
    <rPh sb="25" eb="27">
      <t>サクセイ</t>
    </rPh>
    <phoneticPr fontId="1"/>
  </si>
  <si>
    <t>dyna.9をコピーし、ファイル名をdyna9.csvとしてください。</t>
    <rPh sb="16" eb="17">
      <t>メイ</t>
    </rPh>
    <phoneticPr fontId="1"/>
  </si>
  <si>
    <t>L～U列をAA～AJ列に値を貼り付けしてください。(中心ｙ座標の順序が違う場合には、ソートしてください。）</t>
    <rPh sb="3" eb="4">
      <t>レツ</t>
    </rPh>
    <rPh sb="10" eb="11">
      <t>レツ</t>
    </rPh>
    <rPh sb="12" eb="13">
      <t>アタイ</t>
    </rPh>
    <rPh sb="14" eb="15">
      <t>ハ</t>
    </rPh>
    <rPh sb="16" eb="17">
      <t>ツ</t>
    </rPh>
    <rPh sb="26" eb="28">
      <t>チュウシン</t>
    </rPh>
    <rPh sb="29" eb="31">
      <t>ザヒョウ</t>
    </rPh>
    <rPh sb="32" eb="34">
      <t>ジュンジョ</t>
    </rPh>
    <rPh sb="35" eb="36">
      <t>チガ</t>
    </rPh>
    <rPh sb="37" eb="39">
      <t>バアイ</t>
    </rPh>
    <phoneticPr fontId="1"/>
  </si>
  <si>
    <t>5行以降は非線形はり要素(IEL=16)を貼り付け、46行目以降を調整してください。</t>
    <rPh sb="1" eb="2">
      <t>ギョウ</t>
    </rPh>
    <rPh sb="2" eb="4">
      <t>イコウ</t>
    </rPh>
    <rPh sb="5" eb="8">
      <t>ヒセンケイ</t>
    </rPh>
    <rPh sb="10" eb="12">
      <t>ヨウソ</t>
    </rPh>
    <rPh sb="21" eb="22">
      <t>ハ</t>
    </rPh>
    <rPh sb="23" eb="24">
      <t>ツ</t>
    </rPh>
    <phoneticPr fontId="1"/>
  </si>
  <si>
    <t>36行以降は線形はり要素(IEL=2)を貼り付け、77行目以降を調整してください。</t>
    <rPh sb="2" eb="3">
      <t>ギョウ</t>
    </rPh>
    <rPh sb="3" eb="5">
      <t>イコウ</t>
    </rPh>
    <rPh sb="6" eb="8">
      <t>センケイ</t>
    </rPh>
    <rPh sb="10" eb="12">
      <t>ヨウソ</t>
    </rPh>
    <rPh sb="20" eb="21">
      <t>ハ</t>
    </rPh>
    <rPh sb="22" eb="23">
      <t>ツ</t>
    </rPh>
    <phoneticPr fontId="1"/>
  </si>
  <si>
    <t>84行目以降を調整し、$Y$83以降を「kouzou2.txt」に貼り付けてください。</t>
    <rPh sb="2" eb="4">
      <t>ギョウメ</t>
    </rPh>
    <rPh sb="4" eb="6">
      <t>イコウ</t>
    </rPh>
    <rPh sb="7" eb="9">
      <t>チョウセイ</t>
    </rPh>
    <rPh sb="16" eb="18">
      <t>イコウ</t>
    </rPh>
    <rPh sb="33" eb="34">
      <t>ハ</t>
    </rPh>
    <rPh sb="35" eb="36">
      <t>ツ</t>
    </rPh>
    <phoneticPr fontId="1"/>
  </si>
  <si>
    <t>土層の境界データを作成します。</t>
    <rPh sb="9" eb="11">
      <t>サクセイ</t>
    </rPh>
    <phoneticPr fontId="1"/>
  </si>
  <si>
    <t xml:space="preserve">  101 3285 3420 3421   -19.500   -36.000   -19.500   -34.000   25</t>
  </si>
  <si>
    <t xml:space="preserve">  102 3286 3421 3422   -19.500   -34.000   -19.500   -32.000   25</t>
  </si>
  <si>
    <t xml:space="preserve">  103 3287 3422 3423   -19.500   -32.000   -19.500   -30.750   25</t>
  </si>
  <si>
    <t xml:space="preserve">  104 3288 3423 3424   -19.500   -30.750   -19.500   -29.500   25</t>
  </si>
  <si>
    <t xml:space="preserve">  105 3289 3424 3425   -19.500   -29.500   -19.500   -28.250   25</t>
  </si>
  <si>
    <t xml:space="preserve">  106 3290 3425 3426   -19.500   -28.250   -19.500   -27.000   25</t>
  </si>
  <si>
    <t xml:space="preserve">  107 3291 3426 3427   -19.500   -27.000   -19.500   -25.950   25</t>
  </si>
  <si>
    <t xml:space="preserve">  505 3437 3574 3533   -12.000     5.000    -9.500     5.000   21</t>
  </si>
  <si>
    <t xml:space="preserve">  506 3438 3533 3575    -9.500     5.000    -7.000     5.000   21</t>
  </si>
  <si>
    <t xml:space="preserve">  507 3439 3575 3571    -7.000     5.000    -4.500     5.000   21</t>
  </si>
  <si>
    <t xml:space="preserve">  508 3440 3571 3576    -4.500     5.000    -1.500     5.000   21</t>
  </si>
  <si>
    <t xml:space="preserve">    5 部材数</t>
  </si>
  <si>
    <t xml:space="preserve">    1１杭</t>
  </si>
  <si>
    <t xml:space="preserve">    2２杭</t>
  </si>
  <si>
    <t xml:space="preserve">    3３杭</t>
  </si>
  <si>
    <t xml:space="preserve">    4４杭</t>
  </si>
  <si>
    <t xml:space="preserve">    5上部工</t>
  </si>
  <si>
    <t xml:space="preserve">    4 断面力の描画する最終番号</t>
  </si>
  <si>
    <t xml:space="preserve">   22  9.260E+2  3.670E+5  2.450E+3鋼管杭(剛域)</t>
  </si>
  <si>
    <t xml:space="preserve">   23  9.260E+2  3.670E+5  2.450E+3鋼管杭(重防食)</t>
  </si>
  <si>
    <t xml:space="preserve">   24  8.580E+2  3.400E+5  2.270E+3鋼管杭(水中)</t>
  </si>
  <si>
    <t xml:space="preserve">   25  9.150E+2  3.630E+5  2.430E+3鋼管杭(土中)</t>
  </si>
  <si>
    <t xml:space="preserve">    5 土層区分</t>
  </si>
  <si>
    <t xml:space="preserve">    -5.000基礎捨石</t>
  </si>
  <si>
    <t xml:space="preserve">   -12.100As1</t>
  </si>
  <si>
    <t xml:space="preserve">   -16.500As2</t>
  </si>
  <si>
    <t xml:space="preserve">   -27.000Ac1</t>
  </si>
  <si>
    <t xml:space="preserve">   -32.000Ag</t>
  </si>
  <si>
    <t>kouzou2.txtの構成</t>
    <rPh sb="12" eb="14">
      <t>コウセイ</t>
    </rPh>
    <phoneticPr fontId="1"/>
  </si>
  <si>
    <t>要素構成</t>
    <rPh sb="0" eb="2">
      <t>ヨウソ</t>
    </rPh>
    <rPh sb="2" eb="4">
      <t>コウセイ</t>
    </rPh>
    <phoneticPr fontId="1"/>
  </si>
  <si>
    <t>部材名称</t>
    <rPh sb="0" eb="2">
      <t>ブザイ</t>
    </rPh>
    <rPh sb="2" eb="4">
      <t>メイショウ</t>
    </rPh>
    <phoneticPr fontId="1"/>
  </si>
  <si>
    <t>部材剛性</t>
    <rPh sb="0" eb="2">
      <t>ブザイ</t>
    </rPh>
    <rPh sb="2" eb="4">
      <t>ゴウセイ</t>
    </rPh>
    <phoneticPr fontId="1"/>
  </si>
  <si>
    <t>土層区分</t>
    <rPh sb="0" eb="1">
      <t>ツチ</t>
    </rPh>
    <rPh sb="1" eb="2">
      <t>ソウ</t>
    </rPh>
    <rPh sb="2" eb="4">
      <t>クブン</t>
    </rPh>
    <phoneticPr fontId="1"/>
  </si>
  <si>
    <t>（手入力)</t>
    <rPh sb="1" eb="4">
      <t>テニュウリョク</t>
    </rPh>
    <phoneticPr fontId="1"/>
  </si>
  <si>
    <t>シート[土層区分]</t>
    <rPh sb="4" eb="5">
      <t>ツチ</t>
    </rPh>
    <rPh sb="5" eb="6">
      <t>ソウ</t>
    </rPh>
    <rPh sb="6" eb="8">
      <t>クブン</t>
    </rPh>
    <phoneticPr fontId="1"/>
  </si>
  <si>
    <t>データの入力カ所です。</t>
    <rPh sb="4" eb="6">
      <t>ニュウリョク</t>
    </rPh>
    <rPh sb="7" eb="8">
      <t>ショ</t>
    </rPh>
    <phoneticPr fontId="1"/>
  </si>
  <si>
    <t>$B$2以降に土層区分の標高を入力してください。</t>
    <rPh sb="4" eb="6">
      <t>イコウ</t>
    </rPh>
    <rPh sb="7" eb="8">
      <t>ツチ</t>
    </rPh>
    <rPh sb="8" eb="9">
      <t>ソウ</t>
    </rPh>
    <rPh sb="9" eb="11">
      <t>クブン</t>
    </rPh>
    <rPh sb="12" eb="14">
      <t>ヒョウコウ</t>
    </rPh>
    <rPh sb="15" eb="17">
      <t>ニュウリョク</t>
    </rPh>
    <phoneticPr fontId="1"/>
  </si>
  <si>
    <t>$C$2以降に土層名称を入力してください。</t>
    <rPh sb="4" eb="6">
      <t>イコウ</t>
    </rPh>
    <rPh sb="7" eb="8">
      <t>ツチ</t>
    </rPh>
    <rPh sb="8" eb="9">
      <t>ソウ</t>
    </rPh>
    <rPh sb="9" eb="11">
      <t>メイショウ</t>
    </rPh>
    <rPh sb="12" eb="14">
      <t>ニュウリョク</t>
    </rPh>
    <phoneticPr fontId="1"/>
  </si>
  <si>
    <t>E列を「kouzou2.txt」に貼り付けてください。</t>
    <rPh sb="1" eb="2">
      <t>レツ</t>
    </rPh>
    <rPh sb="17" eb="18">
      <t>ハ</t>
    </rPh>
    <rPh sb="19" eb="20">
      <t>ツ</t>
    </rPh>
    <phoneticPr fontId="1"/>
  </si>
  <si>
    <r>
      <t>E</t>
    </r>
    <r>
      <rPr>
        <sz val="10"/>
        <rFont val="ＭＳ 明朝"/>
        <family val="1"/>
        <charset val="128"/>
      </rPr>
      <t>c</t>
    </r>
    <phoneticPr fontId="1"/>
  </si>
  <si>
    <t>As1</t>
    <phoneticPr fontId="1"/>
  </si>
  <si>
    <t>「変位と鋼材応力.xlsx」シート[要素]から整えてください</t>
    <rPh sb="18" eb="20">
      <t>ヨウソ</t>
    </rPh>
    <rPh sb="23" eb="24">
      <t>トトノ</t>
    </rPh>
    <phoneticPr fontId="1"/>
  </si>
  <si>
    <t xml:space="preserve"> 3557         -14.00     2.996</t>
  </si>
  <si>
    <t xml:space="preserve">  506         -14.00    0.0000</t>
  </si>
  <si>
    <t xml:space="preserve">  507         -14.00    -1.000</t>
  </si>
  <si>
    <t xml:space="preserve">  508         -14.00    -2.000</t>
  </si>
  <si>
    <t xml:space="preserve">  509         -14.00    -2.833</t>
  </si>
  <si>
    <t xml:space="preserve">  510         -14.00    -3.667</t>
  </si>
  <si>
    <t xml:space="preserve">  511         -14.00    -4.500</t>
  </si>
  <si>
    <t xml:space="preserve">  512         -14.00    -5.333</t>
  </si>
  <si>
    <t xml:space="preserve">  513         -14.00    -6.167</t>
  </si>
  <si>
    <t xml:space="preserve">  514         -14.00    -7.000</t>
  </si>
  <si>
    <t xml:space="preserve">  515         -14.00    -7.500</t>
  </si>
  <si>
    <t xml:space="preserve">  516         -14.00    -8.200</t>
  </si>
  <si>
    <t xml:space="preserve">  517         -14.00    -8.900</t>
  </si>
  <si>
    <t xml:space="preserve">  518         -14.00    -9.600</t>
  </si>
  <si>
    <t xml:space="preserve"> 2808         -14.00    -10.10</t>
  </si>
  <si>
    <t xml:space="preserve"> 2774         -14.00    -10.60</t>
  </si>
  <si>
    <t xml:space="preserve"> 2826         -14.00    -11.10</t>
  </si>
  <si>
    <t xml:space="preserve"> 2320         -14.00    -11.60</t>
  </si>
  <si>
    <t xml:space="preserve"> 2342         -14.00    -13.20</t>
  </si>
  <si>
    <t xml:space="preserve"> 3323         -14.00    -13.95</t>
  </si>
  <si>
    <t xml:space="preserve"> 3147         -14.00    -14.70</t>
  </si>
  <si>
    <t xml:space="preserve"> 3346         -14.00    -15.45</t>
  </si>
  <si>
    <t xml:space="preserve">  525         -14.00    -16.20</t>
  </si>
  <si>
    <t xml:space="preserve">  526         -14.00    -18.50</t>
  </si>
  <si>
    <t xml:space="preserve">  527         -14.00    -20.67</t>
  </si>
  <si>
    <t xml:space="preserve">  528         -14.00    -22.83</t>
  </si>
  <si>
    <t xml:space="preserve">  529         -14.00    -25.00</t>
  </si>
  <si>
    <t xml:space="preserve"> 2288         -14.00    -12.30</t>
  </si>
  <si>
    <t xml:space="preserve"> 3558         -13.33     3.005</t>
  </si>
  <si>
    <t xml:space="preserve"> 3574         -13.00     3.010</t>
  </si>
  <si>
    <t xml:space="preserve"> 3449         -13.00     2.710</t>
  </si>
  <si>
    <t xml:space="preserve"> 3450         -13.00     2.400</t>
  </si>
  <si>
    <t xml:space="preserve"> 3451         -13.00     2.000</t>
  </si>
  <si>
    <t xml:space="preserve"> 3452         -13.00     1.600</t>
  </si>
  <si>
    <t xml:space="preserve"> 3453         -13.00     1.200</t>
  </si>
  <si>
    <t xml:space="preserve"> 3454         -13.00    0.6000</t>
  </si>
  <si>
    <t xml:space="preserve"> 3455         -13.00    0.0000</t>
  </si>
  <si>
    <t xml:space="preserve">  532         -13.00    0.0000</t>
  </si>
  <si>
    <t xml:space="preserve">  534         -13.00    -1.000</t>
  </si>
  <si>
    <t xml:space="preserve"> 3456         -13.00    -1.000</t>
  </si>
  <si>
    <t xml:space="preserve">  536         -13.00    -2.000</t>
  </si>
  <si>
    <t xml:space="preserve"> 3457         -13.00    -2.000</t>
  </si>
  <si>
    <t xml:space="preserve"> 3458         -13.00    -2.833</t>
  </si>
  <si>
    <t xml:space="preserve">  538         -13.00    -2.833</t>
  </si>
  <si>
    <t xml:space="preserve">  540         -13.00    -3.667</t>
  </si>
  <si>
    <t xml:space="preserve"> 3459         -13.00    -3.667</t>
  </si>
  <si>
    <t xml:space="preserve">  542         -13.00    -4.500</t>
  </si>
  <si>
    <t xml:space="preserve"> 3460         -13.00    -4.500</t>
  </si>
  <si>
    <t xml:space="preserve">  544         -13.00    -5.333</t>
  </si>
  <si>
    <t xml:space="preserve"> 3461         -13.00    -5.333</t>
  </si>
  <si>
    <t xml:space="preserve">  546         -13.00    -6.167</t>
  </si>
  <si>
    <t xml:space="preserve"> 3462         -13.00    -6.167</t>
  </si>
  <si>
    <t xml:space="preserve">  548         -13.00    -7.000</t>
  </si>
  <si>
    <t xml:space="preserve"> 3463         -13.00    -7.000</t>
  </si>
  <si>
    <t xml:space="preserve">  550         -13.00    -7.500</t>
  </si>
  <si>
    <t xml:space="preserve"> 3464         -13.00    -7.500</t>
  </si>
  <si>
    <t xml:space="preserve">  552         -13.00    -8.200</t>
  </si>
  <si>
    <t xml:space="preserve"> 3465         -13.00    -8.200</t>
  </si>
  <si>
    <t xml:space="preserve">  554         -13.00    -8.900</t>
  </si>
  <si>
    <t xml:space="preserve"> 3466         -13.00    -8.900</t>
  </si>
  <si>
    <t xml:space="preserve">  556         -13.00    -9.600</t>
  </si>
  <si>
    <t xml:space="preserve"> 3467         -13.00    -9.600</t>
  </si>
  <si>
    <t xml:space="preserve"> 3468         -13.00    -10.10</t>
  </si>
  <si>
    <t xml:space="preserve"> 2809         -13.00    -10.10</t>
  </si>
  <si>
    <t xml:space="preserve"> 3469         -13.00    -10.60</t>
  </si>
  <si>
    <t xml:space="preserve"> 2777         -13.00    -10.60</t>
  </si>
  <si>
    <t xml:space="preserve"> 3470         -13.00    -11.10</t>
  </si>
  <si>
    <t xml:space="preserve"> 2827         -13.00    -11.10</t>
  </si>
  <si>
    <t xml:space="preserve"> 2343         -13.00    -11.60</t>
  </si>
  <si>
    <t xml:space="preserve"> 3471         -13.00    -11.60</t>
  </si>
  <si>
    <t xml:space="preserve"> 3472         -13.00    -12.30</t>
  </si>
  <si>
    <t xml:space="preserve"> 2291         -13.00    -12.30</t>
  </si>
  <si>
    <t xml:space="preserve"> 2346         -13.00    -13.20</t>
  </si>
  <si>
    <t xml:space="preserve"> 3473         -13.00    -13.20</t>
  </si>
  <si>
    <t xml:space="preserve"> 3474         -13.00    -13.95</t>
  </si>
  <si>
    <t xml:space="preserve"> 3324         -13.00    -13.95</t>
  </si>
  <si>
    <t xml:space="preserve"> 3475         -13.00    -14.70</t>
  </si>
  <si>
    <t xml:space="preserve"> 3150         -13.00    -14.70</t>
  </si>
  <si>
    <t xml:space="preserve"> 3476         -13.00    -15.45</t>
  </si>
  <si>
    <t xml:space="preserve"> 3347         -13.00    -15.45</t>
  </si>
  <si>
    <t xml:space="preserve"> 3477         -13.00    -16.20</t>
  </si>
  <si>
    <t xml:space="preserve">  570         -13.00    -16.20</t>
  </si>
  <si>
    <t xml:space="preserve">  572         -13.00    -18.50</t>
  </si>
  <si>
    <t xml:space="preserve">  573         -13.00    -20.67</t>
  </si>
  <si>
    <t xml:space="preserve">  574         -13.00    -22.83</t>
  </si>
  <si>
    <t xml:space="preserve">  575         -13.00    -25.00</t>
  </si>
  <si>
    <t xml:space="preserve"> 3560         -12.50     3.017</t>
  </si>
  <si>
    <t xml:space="preserve"> 3561         -11.50     3.031</t>
  </si>
  <si>
    <t xml:space="preserve"> 3348         -11.33    -13.95</t>
  </si>
  <si>
    <t xml:space="preserve"> 3153         -11.33    -14.70</t>
  </si>
  <si>
    <t xml:space="preserve"> 3375         -11.33    -15.45</t>
  </si>
  <si>
    <t xml:space="preserve">  576         -11.33    0.0000</t>
  </si>
  <si>
    <t xml:space="preserve">  577         -11.33    -1.000</t>
  </si>
  <si>
    <t xml:space="preserve">  578         -11.33    -2.000</t>
  </si>
  <si>
    <t xml:space="preserve">  579         -11.33    -2.833</t>
  </si>
  <si>
    <t xml:space="preserve">  580         -11.33    -3.667</t>
  </si>
  <si>
    <t xml:space="preserve">  581         -11.33    -4.500</t>
  </si>
  <si>
    <t xml:space="preserve">  582         -11.33    -5.333</t>
  </si>
  <si>
    <t xml:space="preserve">  583         -11.33    -6.167</t>
  </si>
  <si>
    <t xml:space="preserve">  584         -11.33    -7.000</t>
  </si>
  <si>
    <t xml:space="preserve">  585         -11.33    -7.500</t>
  </si>
  <si>
    <t xml:space="preserve">  586         -11.33    -8.200</t>
  </si>
  <si>
    <t xml:space="preserve">  587         -11.33    -8.900</t>
  </si>
  <si>
    <t xml:space="preserve">  588         -11.33    -9.600</t>
  </si>
  <si>
    <t xml:space="preserve"> 2810         -11.33    -10.10</t>
  </si>
  <si>
    <t xml:space="preserve"> 2780         -11.33    -10.60</t>
  </si>
  <si>
    <t xml:space="preserve"> 2828         -11.33    -11.10</t>
  </si>
  <si>
    <t xml:space="preserve"> 2344         -11.33    -11.60</t>
  </si>
  <si>
    <t xml:space="preserve"> 2347         -11.33    -13.20</t>
  </si>
  <si>
    <t xml:space="preserve">  595         -11.33    -16.20</t>
  </si>
  <si>
    <t xml:space="preserve">  596         -11.33    -18.50</t>
  </si>
  <si>
    <t xml:space="preserve">  597         -11.33    -20.67</t>
  </si>
  <si>
    <t xml:space="preserve">  598         -11.33    -22.83</t>
  </si>
  <si>
    <t xml:space="preserve">  599         -11.33    -25.00</t>
  </si>
  <si>
    <t xml:space="preserve"> 2294         -11.33    -12.30</t>
  </si>
  <si>
    <t xml:space="preserve"> 3562         -10.50     3.045</t>
  </si>
  <si>
    <t xml:space="preserve">  600         -9.667    0.0000</t>
  </si>
  <si>
    <t xml:space="preserve">  601         -9.667    -1.000</t>
  </si>
  <si>
    <t xml:space="preserve">  602         -9.667    -2.000</t>
  </si>
  <si>
    <t xml:space="preserve">  603         -9.667    -2.833</t>
  </si>
  <si>
    <t xml:space="preserve">  604         -9.667    -3.667</t>
  </si>
  <si>
    <t xml:space="preserve">  605         -9.667    -4.500</t>
  </si>
  <si>
    <t xml:space="preserve">  606         -9.667    -5.333</t>
  </si>
  <si>
    <t xml:space="preserve">  607         -9.667    -6.167</t>
  </si>
  <si>
    <t xml:space="preserve">  608         -9.667    -7.000</t>
  </si>
  <si>
    <t xml:space="preserve">  609         -9.667    -7.500</t>
  </si>
  <si>
    <t xml:space="preserve">  610         -9.667    -8.200</t>
  </si>
  <si>
    <t xml:space="preserve">  611         -9.667    -8.900</t>
  </si>
  <si>
    <t xml:space="preserve">  612         -9.667    -9.600</t>
  </si>
  <si>
    <t xml:space="preserve"> 2811         -9.667    -10.10</t>
  </si>
  <si>
    <t xml:space="preserve"> 2829         -9.667    -11.10</t>
  </si>
  <si>
    <t xml:space="preserve"> 2365         -9.667    -11.60</t>
  </si>
  <si>
    <t xml:space="preserve"> 2364         -9.667    -12.30</t>
  </si>
  <si>
    <t xml:space="preserve"> 2366         -9.667    -13.20</t>
  </si>
  <si>
    <t xml:space="preserve"> 3349         -9.667    -13.95</t>
  </si>
  <si>
    <t xml:space="preserve"> 3376         -9.667    -15.45</t>
  </si>
  <si>
    <t xml:space="preserve">  619         -9.667    -16.20</t>
  </si>
  <si>
    <t xml:space="preserve">  620         -9.667    -18.50</t>
  </si>
  <si>
    <t xml:space="preserve">  621         -9.667    -20.67</t>
  </si>
  <si>
    <t xml:space="preserve">  622         -9.667    -22.83</t>
  </si>
  <si>
    <t xml:space="preserve">  623         -9.667    -25.00</t>
  </si>
  <si>
    <t xml:space="preserve"> 2783         -9.667    -10.60</t>
  </si>
  <si>
    <t xml:space="preserve"> 3156         -9.667    -14.70</t>
  </si>
  <si>
    <t xml:space="preserve"> 3563         -9.500     3.059</t>
  </si>
  <si>
    <t xml:space="preserve"> 3564         -8.500     3.073</t>
  </si>
  <si>
    <t xml:space="preserve"> 3575         -8.000     3.080</t>
  </si>
  <si>
    <t xml:space="preserve"> 3479         -8.000     2.780</t>
  </si>
  <si>
    <t xml:space="preserve"> 3480         -8.000     2.400</t>
  </si>
  <si>
    <t xml:space="preserve"> 3481         -8.000     2.000</t>
  </si>
  <si>
    <t xml:space="preserve"> 3482         -8.000     1.600</t>
  </si>
  <si>
    <t xml:space="preserve"> 3483         -8.000     1.200</t>
  </si>
  <si>
    <t xml:space="preserve"> 3484         -8.000    0.6000</t>
  </si>
  <si>
    <t xml:space="preserve"> 3485         -8.000    0.0000</t>
  </si>
  <si>
    <t xml:space="preserve">  626         -8.000    0.0000</t>
  </si>
  <si>
    <t xml:space="preserve">  628         -8.000    -1.000</t>
  </si>
  <si>
    <t xml:space="preserve"> 3486         -8.000    -1.000</t>
  </si>
  <si>
    <t xml:space="preserve"> 3487         -8.000    -2.000</t>
  </si>
  <si>
    <t xml:space="preserve">  630         -8.000    -2.000</t>
  </si>
  <si>
    <t xml:space="preserve"> 3488         -8.000    -2.833</t>
  </si>
  <si>
    <t xml:space="preserve">  632         -8.000    -2.833</t>
  </si>
  <si>
    <t xml:space="preserve"> 3489         -8.000    -3.667</t>
  </si>
  <si>
    <t xml:space="preserve">  634         -8.000    -3.667</t>
  </si>
  <si>
    <t xml:space="preserve"> 3490         -8.000    -4.500</t>
  </si>
  <si>
    <t xml:space="preserve">  636         -8.000    -4.500</t>
  </si>
  <si>
    <t xml:space="preserve">  638         -8.000    -5.333</t>
  </si>
  <si>
    <t xml:space="preserve"> 3491         -8.000    -5.333</t>
  </si>
  <si>
    <t xml:space="preserve"> 3492         -8.000    -6.167</t>
  </si>
  <si>
    <t xml:space="preserve">  640         -8.000    -6.167</t>
  </si>
  <si>
    <t xml:space="preserve"> 3493         -8.000    -7.000</t>
  </si>
  <si>
    <t xml:space="preserve">  642         -8.000    -7.000</t>
  </si>
  <si>
    <t xml:space="preserve"> 3494         -8.000    -7.500</t>
  </si>
  <si>
    <t xml:space="preserve">  644         -8.000    -7.500</t>
  </si>
  <si>
    <t xml:space="preserve"> 3495         -8.000    -8.200</t>
  </si>
  <si>
    <t xml:space="preserve">  646         -8.000    -8.200</t>
  </si>
  <si>
    <t xml:space="preserve"> 3496         -8.000    -8.900</t>
  </si>
  <si>
    <t xml:space="preserve">  648         -8.000    -8.900</t>
  </si>
  <si>
    <t xml:space="preserve"> 3497         -8.000    -9.600</t>
  </si>
  <si>
    <t xml:space="preserve">  650         -8.000    -9.600</t>
  </si>
  <si>
    <t xml:space="preserve"> 3498         -8.000    -10.10</t>
  </si>
  <si>
    <t xml:space="preserve"> 2812         -8.000    -10.10</t>
  </si>
  <si>
    <t xml:space="preserve"> 3499         -8.000    -10.60</t>
  </si>
  <si>
    <t xml:space="preserve"> 2786         -8.000    -10.60</t>
  </si>
  <si>
    <t xml:space="preserve"> 3500         -8.000    -11.10</t>
  </si>
  <si>
    <t xml:space="preserve"> 2830         -8.000    -11.10</t>
  </si>
  <si>
    <t xml:space="preserve"> 2369         -8.000    -11.60</t>
  </si>
  <si>
    <t xml:space="preserve"> 3501         -8.000    -11.60</t>
  </si>
  <si>
    <t xml:space="preserve"> 3502         -8.000    -12.40</t>
  </si>
  <si>
    <t xml:space="preserve"> 2368         -8.000    -12.40</t>
  </si>
  <si>
    <t xml:space="preserve"> 3503         -8.000    -13.20</t>
  </si>
  <si>
    <t xml:space="preserve"> 2367         -8.000    -13.20</t>
  </si>
  <si>
    <t xml:space="preserve"> 3504         -8.000    -13.95</t>
  </si>
  <si>
    <t xml:space="preserve"> 3350         -8.000    -13.95</t>
  </si>
  <si>
    <t xml:space="preserve"> 3505         -8.000    -14.70</t>
  </si>
  <si>
    <t xml:space="preserve"> 3159         -8.000    -14.70</t>
  </si>
  <si>
    <t xml:space="preserve"> 3506         -8.000    -15.45</t>
  </si>
  <si>
    <t xml:space="preserve"> 3377         -8.000    -15.45</t>
  </si>
  <si>
    <t xml:space="preserve"> 3507         -8.000    -16.20</t>
  </si>
  <si>
    <t xml:space="preserve">  664         -8.000    -16.20</t>
  </si>
  <si>
    <t xml:space="preserve">  666         -8.000    -18.50</t>
  </si>
  <si>
    <t xml:space="preserve">  667         -8.000    -20.67</t>
  </si>
  <si>
    <t xml:space="preserve">  668         -8.000    -22.83</t>
  </si>
  <si>
    <t xml:space="preserve">  669         -8.000    -25.00</t>
  </si>
  <si>
    <t xml:space="preserve"> 3566         -7.500     3.087</t>
  </si>
  <si>
    <t xml:space="preserve"> 3567         -6.500     3.101</t>
  </si>
  <si>
    <t xml:space="preserve"> 3351         -6.333    -13.95</t>
  </si>
  <si>
    <t xml:space="preserve"> 3162         -6.333    -14.70</t>
  </si>
  <si>
    <t xml:space="preserve"> 3378         -6.333    -15.45</t>
  </si>
  <si>
    <t xml:space="preserve"> 2813         -6.333    -10.10</t>
  </si>
  <si>
    <t xml:space="preserve"> 2789         -6.333    -10.60</t>
  </si>
  <si>
    <t xml:space="preserve"> 2831         -6.333    -11.10</t>
  </si>
  <si>
    <t xml:space="preserve">  670         -6.333    0.0000</t>
  </si>
  <si>
    <t xml:space="preserve">  671         -6.333    -1.000</t>
  </si>
  <si>
    <t xml:space="preserve">  672         -6.333    -2.000</t>
  </si>
  <si>
    <t xml:space="preserve">  673         -6.333    -2.833</t>
  </si>
  <si>
    <t xml:space="preserve">  674         -6.333    -3.667</t>
  </si>
  <si>
    <t xml:space="preserve">  675         -6.333    -4.500</t>
  </si>
  <si>
    <t xml:space="preserve">  676         -6.333    -5.333</t>
  </si>
  <si>
    <t xml:space="preserve">  677         -6.333    -6.167</t>
  </si>
  <si>
    <t xml:space="preserve">  678         -6.333    -7.000</t>
  </si>
  <si>
    <t xml:space="preserve">  679         -6.333    -7.500</t>
  </si>
  <si>
    <t xml:space="preserve">  680         -6.333    -8.200</t>
  </si>
  <si>
    <t xml:space="preserve">  681         -6.333    -8.900</t>
  </si>
  <si>
    <t xml:space="preserve">  682         -6.333    -9.600</t>
  </si>
  <si>
    <t xml:space="preserve"> 2379         -6.333    -11.60</t>
  </si>
  <si>
    <t xml:space="preserve"> 2381         -6.333    -12.30</t>
  </si>
  <si>
    <t xml:space="preserve"> 2380         -6.333    -13.20</t>
  </si>
  <si>
    <t xml:space="preserve">  689         -6.333    -16.20</t>
  </si>
  <si>
    <t xml:space="preserve">  690         -6.333    -18.50</t>
  </si>
  <si>
    <t xml:space="preserve">  691         -6.333    -20.67</t>
  </si>
  <si>
    <t xml:space="preserve">  692         -6.333    -22.83</t>
  </si>
  <si>
    <t xml:space="preserve">  693         -6.333    -25.00</t>
  </si>
  <si>
    <t xml:space="preserve"> 3568         -5.500     3.115</t>
  </si>
  <si>
    <t xml:space="preserve">  694         -4.667    0.0000</t>
  </si>
  <si>
    <t xml:space="preserve">  695         -4.667    -1.000</t>
  </si>
  <si>
    <t xml:space="preserve">  696         -4.667    -2.000</t>
  </si>
  <si>
    <t xml:space="preserve">  697         -4.667    -2.833</t>
  </si>
  <si>
    <t xml:space="preserve">  698         -4.667    -3.667</t>
  </si>
  <si>
    <t xml:space="preserve">  699         -4.667    -4.500</t>
  </si>
  <si>
    <t xml:space="preserve">  700         -4.667    -5.333</t>
  </si>
  <si>
    <t xml:space="preserve">  701         -4.667    -6.167</t>
  </si>
  <si>
    <t xml:space="preserve">  702         -4.667    -7.000</t>
  </si>
  <si>
    <t xml:space="preserve">  703         -4.667    -7.500</t>
  </si>
  <si>
    <t xml:space="preserve">  704         -4.667    -8.200</t>
  </si>
  <si>
    <t xml:space="preserve">  705         -4.667    -8.900</t>
  </si>
  <si>
    <t xml:space="preserve">  706         -4.667    -9.600</t>
  </si>
  <si>
    <t xml:space="preserve"> 2814         -4.667    -10.10</t>
  </si>
  <si>
    <t xml:space="preserve"> 2832         -4.667    -11.10</t>
  </si>
  <si>
    <t xml:space="preserve"> 2391         -4.667    -11.60</t>
  </si>
  <si>
    <t xml:space="preserve"> 2393         -4.667    -12.30</t>
  </si>
  <si>
    <t xml:space="preserve"> 2392         -4.667    -13.20</t>
  </si>
  <si>
    <t xml:space="preserve"> 3352         -4.667    -13.95</t>
  </si>
  <si>
    <t xml:space="preserve"> 3379         -4.667    -15.45</t>
  </si>
  <si>
    <t xml:space="preserve">  713         -4.667    -16.20</t>
  </si>
  <si>
    <t xml:space="preserve">  714         -4.667    -18.50</t>
  </si>
  <si>
    <t xml:space="preserve">  715         -4.667    -20.67</t>
  </si>
  <si>
    <t xml:space="preserve">  716         -4.667    -22.83</t>
  </si>
  <si>
    <t xml:space="preserve">  717         -4.667    -25.00</t>
  </si>
  <si>
    <t xml:space="preserve"> 2792         -4.667    -10.60</t>
  </si>
  <si>
    <t xml:space="preserve"> 3165         -4.667    -14.70</t>
  </si>
  <si>
    <t xml:space="preserve"> 3569         -4.500     3.129</t>
  </si>
  <si>
    <t xml:space="preserve"> 3570         -3.500     3.143</t>
  </si>
  <si>
    <t xml:space="preserve"> 3509         -3.000     2.850</t>
  </si>
  <si>
    <t xml:space="preserve"> 3510         -3.000     2.400</t>
  </si>
  <si>
    <t xml:space="preserve"> 3511         -3.000     2.000</t>
  </si>
  <si>
    <t xml:space="preserve"> 3512         -3.000     1.600</t>
  </si>
  <si>
    <t xml:space="preserve"> 3513         -3.000     1.200</t>
  </si>
  <si>
    <t xml:space="preserve"> 3514         -3.000    0.6000</t>
  </si>
  <si>
    <t xml:space="preserve">  720         -3.000    0.0000</t>
  </si>
  <si>
    <t xml:space="preserve"> 3515         -3.000    0.0000</t>
  </si>
  <si>
    <t xml:space="preserve"> 3516         -3.000    -1.000</t>
  </si>
  <si>
    <t xml:space="preserve">  722         -3.000    -1.000</t>
  </si>
  <si>
    <t xml:space="preserve">  724         -3.000    -2.000</t>
  </si>
  <si>
    <t xml:space="preserve"> 3517         -3.000    -2.000</t>
  </si>
  <si>
    <t xml:space="preserve"> 3518         -3.000    -2.833</t>
  </si>
  <si>
    <t xml:space="preserve">  726         -3.000    -2.833</t>
  </si>
  <si>
    <t xml:space="preserve"> 3519         -3.000    -3.667</t>
  </si>
  <si>
    <t xml:space="preserve">  728         -3.000    -3.667</t>
  </si>
  <si>
    <t xml:space="preserve">  730         -3.000    -4.500</t>
  </si>
  <si>
    <t xml:space="preserve"> 3520         -3.000    -4.500</t>
  </si>
  <si>
    <t xml:space="preserve">  732         -3.000    -5.333</t>
  </si>
  <si>
    <t xml:space="preserve"> 3521         -3.000    -5.333</t>
  </si>
  <si>
    <t xml:space="preserve"> 3522         -3.000    -6.167</t>
  </si>
  <si>
    <t xml:space="preserve">  734         -3.000    -6.167</t>
  </si>
  <si>
    <t xml:space="preserve">  736         -3.000    -7.000</t>
  </si>
  <si>
    <t xml:space="preserve"> 3523         -3.000    -7.000</t>
  </si>
  <si>
    <t xml:space="preserve">  738         -3.000    -7.500</t>
  </si>
  <si>
    <t xml:space="preserve"> 3524         -3.000    -7.500</t>
  </si>
  <si>
    <t xml:space="preserve">  740         -3.000    -8.200</t>
  </si>
  <si>
    <t xml:space="preserve"> 3525         -3.000    -8.200</t>
  </si>
  <si>
    <t xml:space="preserve">  742         -3.000    -8.900</t>
  </si>
  <si>
    <t xml:space="preserve"> 3526         -3.000    -8.900</t>
  </si>
  <si>
    <t xml:space="preserve">  744         -3.000    -9.600</t>
  </si>
  <si>
    <t xml:space="preserve"> 3527         -3.000    -9.600</t>
  </si>
  <si>
    <t xml:space="preserve"> 2815         -3.000    -10.10</t>
  </si>
  <si>
    <t xml:space="preserve"> 3528         -3.000    -10.10</t>
  </si>
  <si>
    <t xml:space="preserve"> 2795         -3.000    -10.60</t>
  </si>
  <si>
    <t xml:space="preserve"> 3529         -3.000    -10.60</t>
  </si>
  <si>
    <t xml:space="preserve"> 2833         -3.000    -11.30</t>
  </si>
  <si>
    <t xml:space="preserve"> 3530         -3.000    -11.30</t>
  </si>
  <si>
    <t xml:space="preserve"> 2408         -3.000    -11.60</t>
  </si>
  <si>
    <t xml:space="preserve"> 3531         -3.000    -11.60</t>
  </si>
  <si>
    <t xml:space="preserve"> 2406         -3.000    -12.30</t>
  </si>
  <si>
    <t xml:space="preserve"> 3532         -3.000    -12.30</t>
  </si>
  <si>
    <t xml:space="preserve"> 2404         -3.000    -13.20</t>
  </si>
  <si>
    <t xml:space="preserve"> 3533         -3.000    -13.20</t>
  </si>
  <si>
    <t xml:space="preserve"> 3353         -3.000    -13.95</t>
  </si>
  <si>
    <t xml:space="preserve"> 3534         -3.000    -13.95</t>
  </si>
  <si>
    <t xml:space="preserve"> 3168         -3.000    -14.70</t>
  </si>
  <si>
    <t xml:space="preserve"> 3535         -3.000    -14.70</t>
  </si>
  <si>
    <t xml:space="preserve"> 3380         -3.000    -15.45</t>
  </si>
  <si>
    <t xml:space="preserve"> 3536         -3.000    -15.45</t>
  </si>
  <si>
    <t xml:space="preserve">  758         -3.000    -16.20</t>
  </si>
  <si>
    <t xml:space="preserve"> 3537         -3.000    -16.20</t>
  </si>
  <si>
    <t xml:space="preserve">  760         -3.000    -18.50</t>
  </si>
  <si>
    <t xml:space="preserve">  761         -3.000    -20.67</t>
  </si>
  <si>
    <t xml:space="preserve">  762         -3.000    -22.83</t>
  </si>
  <si>
    <t xml:space="preserve">  763         -3.000    -25.00</t>
  </si>
  <si>
    <t xml:space="preserve"> 3576         -3.000     3.150</t>
  </si>
  <si>
    <t xml:space="preserve"> 3572         -2.667     3.155</t>
  </si>
  <si>
    <t xml:space="preserve"> 3577         -2.000     3.164</t>
  </si>
  <si>
    <t xml:space="preserve">  767         -2.000    0.0000</t>
  </si>
  <si>
    <t xml:space="preserve">  768         -2.000    -1.000</t>
  </si>
  <si>
    <t xml:space="preserve">  769         -2.000    -1.500</t>
  </si>
  <si>
    <t xml:space="preserve">  770         -2.000    -2.000</t>
  </si>
  <si>
    <t xml:space="preserve">  771         -2.000    -2.833</t>
  </si>
  <si>
    <t xml:space="preserve">  772         -2.000    -3.667</t>
  </si>
  <si>
    <t xml:space="preserve">  773         -2.000    -4.500</t>
  </si>
  <si>
    <t xml:space="preserve">  774         -2.000    -5.333</t>
  </si>
  <si>
    <t xml:space="preserve">  775         -2.000    -6.167</t>
  </si>
  <si>
    <t xml:space="preserve">  776         -2.000    -7.000</t>
  </si>
  <si>
    <t xml:space="preserve">  777         -2.000    -7.500</t>
  </si>
  <si>
    <t xml:space="preserve">  778         -2.000    -8.200</t>
  </si>
  <si>
    <t xml:space="preserve">  779         -2.000    -8.900</t>
  </si>
  <si>
    <t xml:space="preserve">  780         -2.000    -9.600</t>
  </si>
  <si>
    <t xml:space="preserve"> 2843         -2.000    -10.10</t>
  </si>
  <si>
    <t xml:space="preserve"> 2842         -2.000    -10.60</t>
  </si>
  <si>
    <t xml:space="preserve"> 2841         -2.000    -11.10</t>
  </si>
  <si>
    <t xml:space="preserve"> 2510         -2.000    -11.60</t>
  </si>
  <si>
    <t xml:space="preserve"> 2509         -2.000    -12.30</t>
  </si>
  <si>
    <t xml:space="preserve"> 2508         -2.000    -13.20</t>
  </si>
  <si>
    <t xml:space="preserve"> 3354         -2.000    -13.95</t>
  </si>
  <si>
    <t xml:space="preserve"> 3171         -2.000    -14.70</t>
  </si>
  <si>
    <t xml:space="preserve"> 3381         -2.000    -15.45</t>
  </si>
  <si>
    <t xml:space="preserve">  787         -2.000    -16.20</t>
  </si>
  <si>
    <t xml:space="preserve">  788         -2.000    -18.50</t>
  </si>
  <si>
    <t xml:space="preserve">  789         -2.000    -20.67</t>
  </si>
  <si>
    <t xml:space="preserve">  790         -2.000    -22.83</t>
  </si>
  <si>
    <t xml:space="preserve">  791         -2.000    -25.00</t>
  </si>
  <si>
    <t xml:space="preserve"> 3804   48 3574 3449</t>
  </si>
  <si>
    <t xml:space="preserve"> 3805   48 3449 3450</t>
  </si>
  <si>
    <t xml:space="preserve"> 3806   48 3450 3451</t>
  </si>
  <si>
    <t xml:space="preserve"> 3807   48 3451 3452</t>
  </si>
  <si>
    <t xml:space="preserve"> 3808   41 3452 3453</t>
  </si>
  <si>
    <t xml:space="preserve"> 3809   41 3453 3454</t>
  </si>
  <si>
    <t xml:space="preserve"> 3810   41 3454 3455</t>
  </si>
  <si>
    <t xml:space="preserve"> 3811   41 3455 3456</t>
  </si>
  <si>
    <t xml:space="preserve"> 3812   41 3456 3457</t>
  </si>
  <si>
    <t xml:space="preserve"> 3813   41 3457 3458</t>
  </si>
  <si>
    <t xml:space="preserve"> 3814   41 3458 3459</t>
  </si>
  <si>
    <t xml:space="preserve"> 3815   41 3459 3460</t>
  </si>
  <si>
    <t xml:space="preserve"> 3816   41 3460 3461</t>
  </si>
  <si>
    <t xml:space="preserve"> 3817   41 3461 3462</t>
  </si>
  <si>
    <t xml:space="preserve"> 3818   41 3462 3463</t>
  </si>
  <si>
    <t xml:space="preserve"> 3819   41 3463 3464</t>
  </si>
  <si>
    <t xml:space="preserve"> 3820   41 3464 3465</t>
  </si>
  <si>
    <t xml:space="preserve"> 3821   41 3465 3466</t>
  </si>
  <si>
    <t xml:space="preserve"> 3822   41 3466 3467</t>
  </si>
  <si>
    <t xml:space="preserve"> 3823   41 3467 3468</t>
  </si>
  <si>
    <t xml:space="preserve"> 3824   41 3468 3469</t>
  </si>
  <si>
    <t xml:space="preserve"> 3825   41 3469 3470</t>
  </si>
  <si>
    <t xml:space="preserve"> 3826   41 3470 3471</t>
  </si>
  <si>
    <t xml:space="preserve"> 3827   41 3471 3472</t>
  </si>
  <si>
    <t xml:space="preserve"> 3828   41 3472 3473</t>
  </si>
  <si>
    <t xml:space="preserve"> 3829   41 3473 3474</t>
  </si>
  <si>
    <t xml:space="preserve"> 3830   41 3474 3475</t>
  </si>
  <si>
    <t xml:space="preserve"> 3831   41 3475 3476</t>
  </si>
  <si>
    <t xml:space="preserve"> 3832   41 3476 3477</t>
  </si>
  <si>
    <t xml:space="preserve"> 3833   49 3575 3479</t>
  </si>
  <si>
    <t xml:space="preserve"> 3834   49 3479 3480</t>
  </si>
  <si>
    <t xml:space="preserve"> 3835   49 3480 3481</t>
  </si>
  <si>
    <t xml:space="preserve"> 3836   49 3481 3482</t>
  </si>
  <si>
    <t xml:space="preserve"> 3837   42 3482 3483</t>
  </si>
  <si>
    <t xml:space="preserve"> 3838   42 3483 3484</t>
  </si>
  <si>
    <t xml:space="preserve"> 3839   42 3484 3485</t>
  </si>
  <si>
    <t xml:space="preserve"> 3840   42 3485 3486</t>
  </si>
  <si>
    <t xml:space="preserve"> 3841   42 3486 3487</t>
  </si>
  <si>
    <t xml:space="preserve"> 3842   42 3487 3488</t>
  </si>
  <si>
    <t xml:space="preserve"> 3843   42 3488 3489</t>
  </si>
  <si>
    <t xml:space="preserve"> 3844   42 3489 3490</t>
  </si>
  <si>
    <t xml:space="preserve"> 3845   42 3490 3491</t>
  </si>
  <si>
    <t xml:space="preserve"> 3846   42 3491 3492</t>
  </si>
  <si>
    <t xml:space="preserve"> 3847   42 3492 3493</t>
  </si>
  <si>
    <t xml:space="preserve"> 3848   42 3493 3494</t>
  </si>
  <si>
    <t xml:space="preserve"> 3849   42 3494 3495</t>
  </si>
  <si>
    <t xml:space="preserve"> 3850   42 3495 3496</t>
  </si>
  <si>
    <t xml:space="preserve"> 3851   42 3496 3497</t>
  </si>
  <si>
    <t xml:space="preserve"> 3852   42 3497 3498</t>
  </si>
  <si>
    <t xml:space="preserve"> 3853   42 3498 3499</t>
  </si>
  <si>
    <t xml:space="preserve"> 3854   42 3499 3500</t>
  </si>
  <si>
    <t xml:space="preserve"> 3855   42 3500 3501</t>
  </si>
  <si>
    <t xml:space="preserve"> 3856   42 3501 3502</t>
  </si>
  <si>
    <t xml:space="preserve"> 3857   45 3502 3503</t>
  </si>
  <si>
    <t xml:space="preserve"> 3858   45 3503 3504</t>
  </si>
  <si>
    <t xml:space="preserve"> 3859   45 3504 3505</t>
  </si>
  <si>
    <t xml:space="preserve"> 3860   45 3505 3506</t>
  </si>
  <si>
    <t xml:space="preserve"> 3861   45 3506 3507</t>
  </si>
  <si>
    <t xml:space="preserve"> 3862   50 3576 3509</t>
  </si>
  <si>
    <t xml:space="preserve"> 3863   50 3509 3510</t>
  </si>
  <si>
    <t xml:space="preserve"> 3864   50 3510 3511</t>
  </si>
  <si>
    <t xml:space="preserve"> 3865   50 3511 3512</t>
  </si>
  <si>
    <t xml:space="preserve"> 3866   43 3512 3513</t>
  </si>
  <si>
    <t xml:space="preserve"> 3867   43 3513 3514</t>
  </si>
  <si>
    <t xml:space="preserve"> 3868   43 3514 3515</t>
  </si>
  <si>
    <t xml:space="preserve"> 3869   43 3515 3516</t>
  </si>
  <si>
    <t xml:space="preserve"> 3870   43 3516 3517</t>
  </si>
  <si>
    <t xml:space="preserve"> 3871   43 3517 3518</t>
  </si>
  <si>
    <t xml:space="preserve"> 3872   43 3518 3519</t>
  </si>
  <si>
    <t xml:space="preserve"> 3873   43 3519 3520</t>
  </si>
  <si>
    <t xml:space="preserve"> 3874   43 3520 3521</t>
  </si>
  <si>
    <t xml:space="preserve"> 3875   43 3521 3522</t>
  </si>
  <si>
    <t xml:space="preserve"> 3876   43 3522 3523</t>
  </si>
  <si>
    <t xml:space="preserve"> 3877   43 3523 3524</t>
  </si>
  <si>
    <t xml:space="preserve"> 3878   43 3524 3525</t>
  </si>
  <si>
    <t xml:space="preserve"> 3879   43 3525 3526</t>
  </si>
  <si>
    <t xml:space="preserve"> 3880   43 3526 3527</t>
  </si>
  <si>
    <t xml:space="preserve"> 3881   43 3527 3528</t>
  </si>
  <si>
    <t xml:space="preserve"> 3882   43 3528 3529</t>
  </si>
  <si>
    <t xml:space="preserve"> 3883   43 3529 3530</t>
  </si>
  <si>
    <t xml:space="preserve"> 3884   46 3530 3531</t>
  </si>
  <si>
    <t xml:space="preserve"> 3885   46 3531 3532</t>
  </si>
  <si>
    <t xml:space="preserve"> 3886   46 3532 3533</t>
  </si>
  <si>
    <t xml:space="preserve"> 3887   46 3533 3534</t>
  </si>
  <si>
    <t xml:space="preserve"> 3888   46 3534 3535</t>
  </si>
  <si>
    <t xml:space="preserve"> 3889   46 3535 3536</t>
  </si>
  <si>
    <t xml:space="preserve"> 3890   46 3536 3537</t>
  </si>
  <si>
    <t xml:space="preserve"> 3891   36 3557 3558</t>
  </si>
  <si>
    <t xml:space="preserve"> 3892   36 3558 3574</t>
  </si>
  <si>
    <t xml:space="preserve"> 3893   36 3574 3560</t>
  </si>
  <si>
    <t xml:space="preserve"> 3894   36 3560 3561</t>
  </si>
  <si>
    <t xml:space="preserve"> 3895   36 3561 3562</t>
  </si>
  <si>
    <t xml:space="preserve"> 3896   36 3562 3563</t>
  </si>
  <si>
    <t xml:space="preserve"> 3897   36 3563 3564</t>
  </si>
  <si>
    <t xml:space="preserve"> 3898   36 3564 3575</t>
  </si>
  <si>
    <t xml:space="preserve"> 3899   36 3575 3566</t>
  </si>
  <si>
    <t xml:space="preserve"> 3900   36 3566 3567</t>
  </si>
  <si>
    <t xml:space="preserve"> 3901   36 3567 3568</t>
  </si>
  <si>
    <t xml:space="preserve"> 3902   36 3568 3569</t>
  </si>
  <si>
    <t xml:space="preserve"> 3903   36 3569 3570</t>
  </si>
  <si>
    <t xml:space="preserve"> 3904   36 3570 3576</t>
  </si>
  <si>
    <t xml:space="preserve"> 3905   36 3576 3572</t>
  </si>
  <si>
    <t xml:space="preserve"> 3906   36 3572 3577</t>
  </si>
  <si>
    <t>16_非線形はり</t>
    <rPh sb="3" eb="6">
      <t>ヒセンケイ</t>
    </rPh>
    <phoneticPr fontId="1"/>
  </si>
  <si>
    <t>2_線形はり</t>
    <rPh sb="2" eb="4">
      <t>センケイ</t>
    </rPh>
    <phoneticPr fontId="1"/>
  </si>
  <si>
    <t xml:space="preserve"> 床版###未定義(36)                                                  </t>
  </si>
  <si>
    <t xml:space="preserve"> 海側杭###未定義(41)                                                </t>
  </si>
  <si>
    <t xml:space="preserve"> 中間杭###未定義(42)                                                </t>
  </si>
  <si>
    <t xml:space="preserve"> 陸側杭###未定義(43)                                                </t>
  </si>
  <si>
    <t xml:space="preserve"> 中間杭(t9)###未定義(45)                                          </t>
  </si>
  <si>
    <t xml:space="preserve"> 陸側杭(t9)###未定義(46)                                          </t>
  </si>
  <si>
    <t xml:space="preserve"> 海側杭杭頭部###未定義(48)                                          </t>
  </si>
  <si>
    <t xml:space="preserve"> 中間杭杭頭部###未定義(49)                                          </t>
  </si>
  <si>
    <t xml:space="preserve"> 陸側杭杭頭部###未定義(50)                                          </t>
  </si>
  <si>
    <t>↑</t>
    <phoneticPr fontId="1"/>
  </si>
  <si>
    <t>このデータが入力されていないので、全塑性モーメントの低減値が算定できない</t>
    <rPh sb="6" eb="8">
      <t>ニュウリョク</t>
    </rPh>
    <rPh sb="17" eb="18">
      <t>ゼン</t>
    </rPh>
    <rPh sb="18" eb="20">
      <t>ソセイ</t>
    </rPh>
    <rPh sb="26" eb="28">
      <t>テイゲン</t>
    </rPh>
    <rPh sb="28" eb="29">
      <t>チ</t>
    </rPh>
    <rPh sb="30" eb="32">
      <t>サンテイ</t>
    </rPh>
    <phoneticPr fontId="1"/>
  </si>
  <si>
    <t>極大値をダミーに入れます</t>
    <rPh sb="0" eb="3">
      <t>キョクダイチ</t>
    </rPh>
    <rPh sb="2" eb="3">
      <t>チ</t>
    </rPh>
    <rPh sb="8" eb="9">
      <t>イ</t>
    </rPh>
    <phoneticPr fontId="1"/>
  </si>
  <si>
    <t>Ac1</t>
    <phoneticPr fontId="1"/>
  </si>
  <si>
    <t>Ag1</t>
    <phoneticPr fontId="1"/>
  </si>
  <si>
    <t>Dc1</t>
    <phoneticPr fontId="1"/>
  </si>
  <si>
    <t>Dg1</t>
    <phoneticPr fontId="1"/>
  </si>
  <si>
    <t>捨石(中央杭)</t>
    <rPh sb="0" eb="1">
      <t>ス</t>
    </rPh>
    <rPh sb="1" eb="2">
      <t>イシ</t>
    </rPh>
    <rPh sb="3" eb="5">
      <t>チュウオウ</t>
    </rPh>
    <rPh sb="5" eb="6">
      <t>クイ</t>
    </rPh>
    <phoneticPr fontId="1"/>
  </si>
  <si>
    <t>K～U列を値貼り付け、上から・左からあるいは、下から・左からにソートする</t>
    <rPh sb="3" eb="4">
      <t>レツ</t>
    </rPh>
    <rPh sb="5" eb="6">
      <t>アタイ</t>
    </rPh>
    <rPh sb="6" eb="7">
      <t>ハ</t>
    </rPh>
    <rPh sb="8" eb="9">
      <t>ツ</t>
    </rPh>
    <rPh sb="11" eb="12">
      <t>ウエ</t>
    </rPh>
    <rPh sb="15" eb="16">
      <t>ヒダリ</t>
    </rPh>
    <rPh sb="23" eb="24">
      <t>シタ</t>
    </rPh>
    <rPh sb="27" eb="28">
      <t>ヒダリ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</si>
</sst>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00"/>
    <numFmt numFmtId="177" formatCode="0.000"/>
    <numFmt numFmtId="178" formatCode="0.000000"/>
  </numFmts>
  <fonts count="7">
    <font>
      <sz val="10"/>
      <name val="ＭＳ 明朝"/>
      <family val="1"/>
      <charset val="128"/>
    </font>
    <font>
      <sz val="6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color rgb="FFFF0000"/>
      <name val="ＭＳ 明朝"/>
      <family val="1"/>
      <charset val="128"/>
    </font>
    <font>
      <b/>
      <sz val="10"/>
      <color rgb="FFFF0000"/>
      <name val="ＭＳ 明朝"/>
      <family val="1"/>
      <charset val="128"/>
    </font>
  </fonts>
  <fills count="1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theme="5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2" fillId="0" borderId="0">
      <alignment vertical="center"/>
    </xf>
    <xf numFmtId="0" fontId="4" fillId="0" borderId="0"/>
  </cellStyleXfs>
  <cellXfs count="57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11" fontId="0" fillId="0" borderId="0" xfId="0" applyNumberFormat="1">
      <alignment vertical="center"/>
    </xf>
    <xf numFmtId="0" fontId="0" fillId="0" borderId="0" xfId="0" applyNumberFormat="1">
      <alignment vertical="center"/>
    </xf>
    <xf numFmtId="11" fontId="0" fillId="0" borderId="0" xfId="0" applyNumberFormat="1" applyFill="1">
      <alignment vertical="center"/>
    </xf>
    <xf numFmtId="0" fontId="0" fillId="0" borderId="0" xfId="0" applyNumberFormat="1" applyFill="1">
      <alignment vertical="center"/>
    </xf>
    <xf numFmtId="0" fontId="2" fillId="4" borderId="1" xfId="0" applyFont="1" applyFill="1" applyBorder="1" applyAlignment="1">
      <alignment horizontal="center" vertical="center"/>
    </xf>
    <xf numFmtId="0" fontId="0" fillId="0" borderId="0" xfId="0" applyFill="1" applyBorder="1">
      <alignment vertical="center"/>
    </xf>
    <xf numFmtId="0" fontId="2" fillId="0" borderId="0" xfId="0" applyFont="1" applyBorder="1" applyAlignment="1">
      <alignment horizontal="center" vertical="center"/>
    </xf>
    <xf numFmtId="176" fontId="0" fillId="0" borderId="0" xfId="0" applyNumberFormat="1" applyFill="1">
      <alignment vertical="center"/>
    </xf>
    <xf numFmtId="3" fontId="0" fillId="0" borderId="0" xfId="0" applyNumberFormat="1" applyFill="1">
      <alignment vertical="center"/>
    </xf>
    <xf numFmtId="2" fontId="0" fillId="0" borderId="0" xfId="0" applyNumberFormat="1" applyFill="1">
      <alignment vertical="center"/>
    </xf>
    <xf numFmtId="3" fontId="2" fillId="0" borderId="0" xfId="0" applyNumberFormat="1" applyFont="1" applyFill="1" applyBorder="1" applyAlignment="1">
      <alignment vertical="center"/>
    </xf>
    <xf numFmtId="176" fontId="2" fillId="0" borderId="0" xfId="0" applyNumberFormat="1" applyFont="1" applyFill="1" applyBorder="1" applyAlignment="1">
      <alignment vertical="center"/>
    </xf>
    <xf numFmtId="3" fontId="0" fillId="5" borderId="0" xfId="0" applyNumberFormat="1" applyFill="1">
      <alignment vertical="center"/>
    </xf>
    <xf numFmtId="0" fontId="0" fillId="5" borderId="0" xfId="0" applyFill="1">
      <alignment vertical="center"/>
    </xf>
    <xf numFmtId="0" fontId="0" fillId="0" borderId="0" xfId="0" applyBorder="1">
      <alignment vertical="center"/>
    </xf>
    <xf numFmtId="177" fontId="0" fillId="0" borderId="0" xfId="0" applyNumberFormat="1" applyFill="1" applyBorder="1">
      <alignment vertical="center"/>
    </xf>
    <xf numFmtId="0" fontId="0" fillId="6" borderId="0" xfId="0" applyFill="1">
      <alignment vertical="center"/>
    </xf>
    <xf numFmtId="11" fontId="0" fillId="5" borderId="0" xfId="0" applyNumberFormat="1" applyFill="1">
      <alignment vertical="center"/>
    </xf>
    <xf numFmtId="0" fontId="2" fillId="0" borderId="0" xfId="1">
      <alignment vertical="center"/>
    </xf>
    <xf numFmtId="11" fontId="2" fillId="0" borderId="0" xfId="1" applyNumberFormat="1">
      <alignment vertical="center"/>
    </xf>
    <xf numFmtId="0" fontId="0" fillId="0" borderId="0" xfId="0" applyFill="1" applyAlignment="1">
      <alignment horizontal="right" vertical="center"/>
    </xf>
    <xf numFmtId="0" fontId="0" fillId="0" borderId="0" xfId="1" applyFont="1" applyAlignment="1">
      <alignment horizontal="right" vertical="center"/>
    </xf>
    <xf numFmtId="0" fontId="0" fillId="0" borderId="0" xfId="0" applyFill="1" applyAlignment="1">
      <alignment horizontal="center" vertical="center"/>
    </xf>
    <xf numFmtId="176" fontId="0" fillId="0" borderId="0" xfId="0" applyNumberFormat="1" applyFill="1" applyAlignment="1">
      <alignment horizontal="center" vertical="center"/>
    </xf>
    <xf numFmtId="3" fontId="0" fillId="0" borderId="0" xfId="0" applyNumberFormat="1" applyFill="1" applyAlignment="1">
      <alignment horizontal="center" vertical="center"/>
    </xf>
    <xf numFmtId="0" fontId="0" fillId="7" borderId="0" xfId="0" applyFill="1">
      <alignment vertical="center"/>
    </xf>
    <xf numFmtId="3" fontId="0" fillId="8" borderId="0" xfId="0" applyNumberFormat="1" applyFill="1">
      <alignment vertical="center"/>
    </xf>
    <xf numFmtId="0" fontId="0" fillId="9" borderId="0" xfId="0" applyFill="1">
      <alignment vertical="center"/>
    </xf>
    <xf numFmtId="0" fontId="0" fillId="0" borderId="0" xfId="0" applyAlignment="1">
      <alignment horizontal="right" vertical="center"/>
    </xf>
    <xf numFmtId="0" fontId="0" fillId="10" borderId="0" xfId="0" applyFill="1">
      <alignment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vertical="center"/>
    </xf>
    <xf numFmtId="0" fontId="0" fillId="11" borderId="0" xfId="0" applyFill="1">
      <alignment vertical="center"/>
    </xf>
    <xf numFmtId="177" fontId="0" fillId="5" borderId="0" xfId="0" applyNumberFormat="1" applyFill="1">
      <alignment vertical="center"/>
    </xf>
    <xf numFmtId="11" fontId="0" fillId="0" borderId="0" xfId="1" applyNumberFormat="1" applyFont="1" applyAlignment="1">
      <alignment horizontal="center" vertical="center"/>
    </xf>
    <xf numFmtId="178" fontId="0" fillId="0" borderId="0" xfId="0" applyNumberFormat="1" applyFill="1">
      <alignment vertical="center"/>
    </xf>
    <xf numFmtId="11" fontId="0" fillId="2" borderId="0" xfId="0" applyNumberFormat="1" applyFill="1">
      <alignment vertical="center"/>
    </xf>
    <xf numFmtId="1" fontId="0" fillId="2" borderId="0" xfId="0" applyNumberFormat="1" applyFill="1">
      <alignment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Fill="1">
      <alignment vertical="center"/>
    </xf>
    <xf numFmtId="11" fontId="5" fillId="0" borderId="0" xfId="0" applyNumberFormat="1" applyFont="1" applyFill="1">
      <alignment vertical="center"/>
    </xf>
    <xf numFmtId="0" fontId="0" fillId="12" borderId="0" xfId="0" applyFill="1">
      <alignment vertical="center"/>
    </xf>
    <xf numFmtId="0" fontId="0" fillId="0" borderId="5" xfId="0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2" xfId="0" applyNumberForma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</cellXfs>
  <cellStyles count="3">
    <cellStyle name="標準" xfId="0" builtinId="0"/>
    <cellStyle name="標準 2" xfId="2" xr:uid="{00000000-0005-0000-0000-000001000000}"/>
    <cellStyle name="標準_要素別_諸元" xfId="1" xr:uid="{00000000-0005-0000-0000-000002000000}"/>
  </cellStyles>
  <dxfs count="0"/>
  <tableStyles count="0" defaultTableStyle="TableStyleMedium2" defaultPivotStyle="PivotStyleLight16"/>
  <colors>
    <mruColors>
      <color rgb="FFFFCCFF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E59"/>
  <sheetViews>
    <sheetView workbookViewId="0">
      <selection activeCell="C2" sqref="C2"/>
    </sheetView>
  </sheetViews>
  <sheetFormatPr defaultRowHeight="12"/>
  <sheetData>
    <row r="2" spans="2:5">
      <c r="C2" s="2"/>
      <c r="D2" t="s">
        <v>66</v>
      </c>
    </row>
    <row r="4" spans="2:5">
      <c r="C4" s="36"/>
      <c r="D4" t="s">
        <v>139</v>
      </c>
    </row>
    <row r="5" spans="2:5">
      <c r="C5" s="1"/>
    </row>
    <row r="6" spans="2:5">
      <c r="B6" t="s">
        <v>65</v>
      </c>
    </row>
    <row r="8" spans="2:5">
      <c r="C8" t="s">
        <v>132</v>
      </c>
    </row>
    <row r="9" spans="2:5">
      <c r="D9" t="s">
        <v>133</v>
      </c>
      <c r="E9">
        <v>156</v>
      </c>
    </row>
    <row r="10" spans="2:5">
      <c r="E10" t="s">
        <v>104</v>
      </c>
    </row>
    <row r="11" spans="2:5">
      <c r="E11" t="s">
        <v>105</v>
      </c>
    </row>
    <row r="12" spans="2:5">
      <c r="E12" t="s">
        <v>106</v>
      </c>
    </row>
    <row r="13" spans="2:5">
      <c r="E13" t="s">
        <v>107</v>
      </c>
    </row>
    <row r="14" spans="2:5">
      <c r="E14" t="s">
        <v>108</v>
      </c>
    </row>
    <row r="15" spans="2:5">
      <c r="E15" t="s">
        <v>109</v>
      </c>
    </row>
    <row r="16" spans="2:5">
      <c r="E16" t="s">
        <v>110</v>
      </c>
    </row>
    <row r="18" spans="4:5">
      <c r="E18" t="s">
        <v>111</v>
      </c>
    </row>
    <row r="19" spans="4:5">
      <c r="E19" t="s">
        <v>112</v>
      </c>
    </row>
    <row r="20" spans="4:5">
      <c r="E20" t="s">
        <v>113</v>
      </c>
    </row>
    <row r="21" spans="4:5">
      <c r="E21" t="s">
        <v>114</v>
      </c>
    </row>
    <row r="22" spans="4:5">
      <c r="D22" t="s">
        <v>134</v>
      </c>
      <c r="E22" t="s">
        <v>115</v>
      </c>
    </row>
    <row r="23" spans="4:5">
      <c r="D23" t="s">
        <v>137</v>
      </c>
      <c r="E23" t="s">
        <v>116</v>
      </c>
    </row>
    <row r="24" spans="4:5">
      <c r="E24" t="s">
        <v>117</v>
      </c>
    </row>
    <row r="25" spans="4:5">
      <c r="E25" t="s">
        <v>118</v>
      </c>
    </row>
    <row r="26" spans="4:5">
      <c r="E26" t="s">
        <v>119</v>
      </c>
    </row>
    <row r="27" spans="4:5">
      <c r="E27" t="s">
        <v>120</v>
      </c>
    </row>
    <row r="28" spans="4:5">
      <c r="E28" t="s">
        <v>121</v>
      </c>
    </row>
    <row r="29" spans="4:5">
      <c r="D29" t="s">
        <v>135</v>
      </c>
      <c r="E29">
        <v>4</v>
      </c>
    </row>
    <row r="30" spans="4:5">
      <c r="E30" t="s">
        <v>122</v>
      </c>
    </row>
    <row r="31" spans="4:5">
      <c r="E31" t="s">
        <v>123</v>
      </c>
    </row>
    <row r="32" spans="4:5">
      <c r="E32" t="s">
        <v>124</v>
      </c>
    </row>
    <row r="33" spans="3:5">
      <c r="E33" t="s">
        <v>125</v>
      </c>
    </row>
    <row r="34" spans="3:5">
      <c r="D34" t="s">
        <v>136</v>
      </c>
      <c r="E34" t="s">
        <v>126</v>
      </c>
    </row>
    <row r="35" spans="3:5">
      <c r="E35" t="s">
        <v>127</v>
      </c>
    </row>
    <row r="36" spans="3:5">
      <c r="E36" t="s">
        <v>128</v>
      </c>
    </row>
    <row r="37" spans="3:5">
      <c r="E37" t="s">
        <v>129</v>
      </c>
    </row>
    <row r="38" spans="3:5">
      <c r="E38" t="s">
        <v>130</v>
      </c>
    </row>
    <row r="39" spans="3:5">
      <c r="E39" t="s">
        <v>131</v>
      </c>
    </row>
    <row r="41" spans="3:5">
      <c r="C41" t="s">
        <v>67</v>
      </c>
      <c r="E41" t="s">
        <v>68</v>
      </c>
    </row>
    <row r="42" spans="3:5">
      <c r="C42" s="32" t="s">
        <v>69</v>
      </c>
      <c r="D42" t="s">
        <v>70</v>
      </c>
    </row>
    <row r="43" spans="3:5">
      <c r="C43" s="32" t="s">
        <v>71</v>
      </c>
      <c r="D43" t="s">
        <v>72</v>
      </c>
    </row>
    <row r="44" spans="3:5">
      <c r="C44" s="32" t="s">
        <v>92</v>
      </c>
      <c r="D44" t="s">
        <v>99</v>
      </c>
    </row>
    <row r="45" spans="3:5">
      <c r="C45" s="32" t="s">
        <v>93</v>
      </c>
      <c r="D45" t="s">
        <v>94</v>
      </c>
    </row>
    <row r="46" spans="3:5">
      <c r="C46" s="32" t="s">
        <v>95</v>
      </c>
      <c r="D46" t="s">
        <v>96</v>
      </c>
    </row>
    <row r="47" spans="3:5">
      <c r="C47" s="32"/>
    </row>
    <row r="48" spans="3:5">
      <c r="C48" s="32"/>
    </row>
    <row r="49" spans="3:5">
      <c r="C49" t="s">
        <v>73</v>
      </c>
      <c r="E49" t="s">
        <v>97</v>
      </c>
    </row>
    <row r="50" spans="3:5">
      <c r="C50" s="32" t="s">
        <v>69</v>
      </c>
      <c r="D50" t="s">
        <v>98</v>
      </c>
    </row>
    <row r="51" spans="3:5">
      <c r="C51" s="32" t="s">
        <v>71</v>
      </c>
      <c r="D51" t="s">
        <v>100</v>
      </c>
    </row>
    <row r="52" spans="3:5">
      <c r="C52" s="32" t="s">
        <v>92</v>
      </c>
      <c r="D52" t="s">
        <v>101</v>
      </c>
    </row>
    <row r="53" spans="3:5">
      <c r="C53" s="32" t="s">
        <v>93</v>
      </c>
      <c r="D53" t="s">
        <v>102</v>
      </c>
    </row>
    <row r="54" spans="3:5">
      <c r="C54" s="32"/>
    </row>
    <row r="56" spans="3:5">
      <c r="C56" t="s">
        <v>138</v>
      </c>
      <c r="E56" t="s">
        <v>103</v>
      </c>
    </row>
    <row r="57" spans="3:5">
      <c r="C57" s="32" t="s">
        <v>69</v>
      </c>
      <c r="D57" t="s">
        <v>140</v>
      </c>
    </row>
    <row r="58" spans="3:5">
      <c r="C58" s="32" t="s">
        <v>71</v>
      </c>
      <c r="D58" t="s">
        <v>141</v>
      </c>
    </row>
    <row r="59" spans="3:5">
      <c r="C59" s="32" t="s">
        <v>92</v>
      </c>
      <c r="D59" t="s">
        <v>142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A351"/>
  <sheetViews>
    <sheetView topLeftCell="AA73" workbookViewId="0">
      <selection activeCell="AU3" sqref="AU3:AU106"/>
    </sheetView>
  </sheetViews>
  <sheetFormatPr defaultRowHeight="12"/>
  <cols>
    <col min="1" max="1" width="9.140625" style="2"/>
    <col min="9" max="9" width="9.140625" style="2"/>
    <col min="10" max="10" width="24.85546875" customWidth="1"/>
    <col min="11" max="11" width="4.7109375" bestFit="1" customWidth="1"/>
    <col min="12" max="12" width="5.42578125" style="1" customWidth="1"/>
    <col min="13" max="15" width="6.7109375" style="1" bestFit="1" customWidth="1"/>
    <col min="16" max="16" width="8.7109375" style="1" bestFit="1" customWidth="1"/>
    <col min="17" max="17" width="6.7109375" style="1" bestFit="1" customWidth="1"/>
    <col min="18" max="18" width="8.7109375" style="1" bestFit="1" customWidth="1"/>
    <col min="19" max="20" width="7.7109375" style="1" bestFit="1" customWidth="1"/>
    <col min="21" max="21" width="5.28515625" style="1" customWidth="1"/>
    <col min="22" max="22" width="4.7109375" style="1" bestFit="1" customWidth="1"/>
    <col min="23" max="23" width="13" style="1" bestFit="1" customWidth="1"/>
    <col min="24" max="24" width="16.42578125" style="1" bestFit="1" customWidth="1"/>
    <col min="26" max="26" width="3.7109375" style="1" bestFit="1" customWidth="1"/>
    <col min="27" max="29" width="5.7109375" style="1" bestFit="1" customWidth="1"/>
    <col min="30" max="30" width="6.7109375" style="1" bestFit="1" customWidth="1"/>
    <col min="31" max="31" width="8.7109375" style="1" bestFit="1" customWidth="1"/>
    <col min="32" max="32" width="6.7109375" style="1" bestFit="1" customWidth="1"/>
    <col min="33" max="33" width="8.7109375" style="1" bestFit="1" customWidth="1"/>
    <col min="34" max="35" width="7.7109375" style="1" bestFit="1" customWidth="1"/>
    <col min="36" max="36" width="4.85546875" style="1" customWidth="1"/>
    <col min="37" max="37" width="4.7109375" style="1" bestFit="1" customWidth="1"/>
    <col min="38" max="38" width="2.7109375" style="1" customWidth="1"/>
    <col min="39" max="46" width="2.7109375" customWidth="1"/>
  </cols>
  <sheetData>
    <row r="1" spans="1:53">
      <c r="A1" s="1"/>
      <c r="B1" t="s">
        <v>145</v>
      </c>
      <c r="I1" s="1"/>
      <c r="Z1" s="1" t="s">
        <v>616</v>
      </c>
      <c r="AP1" t="s">
        <v>4</v>
      </c>
      <c r="AY1" t="s">
        <v>61</v>
      </c>
      <c r="BA1" t="s">
        <v>62</v>
      </c>
    </row>
    <row r="2" spans="1:53" ht="12" customHeight="1">
      <c r="A2" s="1"/>
      <c r="I2" s="1"/>
      <c r="K2" s="55" t="s">
        <v>90</v>
      </c>
      <c r="L2" s="48" t="s">
        <v>76</v>
      </c>
      <c r="M2" s="50" t="s">
        <v>79</v>
      </c>
      <c r="N2" s="51"/>
      <c r="O2" s="52" t="s">
        <v>80</v>
      </c>
      <c r="P2" s="52"/>
      <c r="Q2" s="52" t="s">
        <v>83</v>
      </c>
      <c r="R2" s="52"/>
      <c r="S2" s="52" t="s">
        <v>84</v>
      </c>
      <c r="T2" s="52"/>
      <c r="U2" s="53" t="s">
        <v>85</v>
      </c>
      <c r="V2" s="52" t="s">
        <v>86</v>
      </c>
      <c r="W2" s="52"/>
      <c r="X2" s="52"/>
      <c r="Z2" s="55" t="s">
        <v>90</v>
      </c>
      <c r="AA2" s="48" t="s">
        <v>76</v>
      </c>
      <c r="AB2" s="50" t="s">
        <v>79</v>
      </c>
      <c r="AC2" s="51"/>
      <c r="AD2" s="52" t="s">
        <v>80</v>
      </c>
      <c r="AE2" s="52"/>
      <c r="AF2" s="52" t="s">
        <v>83</v>
      </c>
      <c r="AG2" s="52"/>
      <c r="AH2" s="52" t="s">
        <v>84</v>
      </c>
      <c r="AI2" s="52"/>
      <c r="AJ2" s="53" t="s">
        <v>85</v>
      </c>
      <c r="AK2" s="46" t="s">
        <v>91</v>
      </c>
      <c r="AN2" t="s">
        <v>1</v>
      </c>
      <c r="AP2" t="s">
        <v>2</v>
      </c>
      <c r="AR2" t="s">
        <v>3</v>
      </c>
      <c r="AU2">
        <f>COUNTA(AU4:AU3750)</f>
        <v>103</v>
      </c>
      <c r="AV2" s="3">
        <f>IF(AU2&gt;=10000,0,IF(AU2&gt;=1000,1,IF(AU2&gt;=100,2,IF(AU2&gt;=10,3,4))))</f>
        <v>2</v>
      </c>
    </row>
    <row r="3" spans="1:53">
      <c r="A3" s="1" t="s">
        <v>74</v>
      </c>
      <c r="I3" s="1" t="s">
        <v>75</v>
      </c>
      <c r="K3" s="56"/>
      <c r="L3" s="49"/>
      <c r="M3" s="35" t="s">
        <v>77</v>
      </c>
      <c r="N3" s="35" t="s">
        <v>78</v>
      </c>
      <c r="O3" s="34" t="s">
        <v>81</v>
      </c>
      <c r="P3" s="34" t="s">
        <v>82</v>
      </c>
      <c r="Q3" s="34" t="s">
        <v>81</v>
      </c>
      <c r="R3" s="34" t="s">
        <v>82</v>
      </c>
      <c r="S3" s="34" t="s">
        <v>81</v>
      </c>
      <c r="T3" s="34" t="s">
        <v>82</v>
      </c>
      <c r="U3" s="54"/>
      <c r="V3" s="34" t="s">
        <v>87</v>
      </c>
      <c r="W3" s="34" t="s">
        <v>88</v>
      </c>
      <c r="X3" s="34" t="s">
        <v>89</v>
      </c>
      <c r="Z3" s="56"/>
      <c r="AA3" s="49"/>
      <c r="AB3" s="35" t="s">
        <v>77</v>
      </c>
      <c r="AC3" s="35" t="s">
        <v>78</v>
      </c>
      <c r="AD3" s="34" t="s">
        <v>81</v>
      </c>
      <c r="AE3" s="34" t="s">
        <v>82</v>
      </c>
      <c r="AF3" s="34" t="s">
        <v>81</v>
      </c>
      <c r="AG3" s="34" t="s">
        <v>82</v>
      </c>
      <c r="AH3" s="34" t="s">
        <v>81</v>
      </c>
      <c r="AI3" s="34" t="s">
        <v>82</v>
      </c>
      <c r="AJ3" s="54"/>
      <c r="AK3" s="47"/>
      <c r="AM3" t="s">
        <v>0</v>
      </c>
      <c r="AN3" t="s">
        <v>2</v>
      </c>
      <c r="AO3" t="s">
        <v>3</v>
      </c>
      <c r="AP3" t="s">
        <v>5</v>
      </c>
      <c r="AQ3" t="s">
        <v>6</v>
      </c>
      <c r="AR3" t="s">
        <v>5</v>
      </c>
      <c r="AS3" t="s">
        <v>6</v>
      </c>
      <c r="AU3" t="str">
        <f>REPT(" ",AV2)&amp;FIXED(AU2,0,1)</f>
        <v xml:space="preserve">  103</v>
      </c>
    </row>
    <row r="4" spans="1:53">
      <c r="A4" s="2" t="s">
        <v>146</v>
      </c>
      <c r="E4">
        <f t="shared" ref="E4:E67" si="0">VALUE(LEFT($A4,5))</f>
        <v>3557</v>
      </c>
      <c r="F4">
        <f t="shared" ref="F4:F67" si="1">VALUE(RIGHT(LEFT($A4,20),10))</f>
        <v>-14</v>
      </c>
      <c r="G4">
        <f t="shared" ref="G4:G67" si="2">VALUE(RIGHT(LEFT($A4,30),10))</f>
        <v>2.996</v>
      </c>
      <c r="H4">
        <v>1</v>
      </c>
      <c r="I4" s="2" t="s">
        <v>494</v>
      </c>
      <c r="K4" s="45">
        <v>1</v>
      </c>
      <c r="L4" s="1">
        <f t="shared" ref="L4:L67" si="3">VALUE(LEFT($I4,5))</f>
        <v>3804</v>
      </c>
      <c r="M4" s="1">
        <f t="shared" ref="M4:M67" si="4">VALUE(RIGHT(LEFT($I4,15),5))</f>
        <v>3574</v>
      </c>
      <c r="N4" s="1">
        <f t="shared" ref="N4:N67" si="5">VALUE(RIGHT(LEFT($I4,20),5))</f>
        <v>3449</v>
      </c>
      <c r="O4" s="1">
        <f>VLOOKUP(M4,$E$1:$G$10000,2,FALSE)</f>
        <v>-13</v>
      </c>
      <c r="P4" s="1">
        <f>VLOOKUP(M4,$E$1:$G$10000,3,FALSE)</f>
        <v>3.01</v>
      </c>
      <c r="Q4" s="1">
        <f>VLOOKUP(N4,$E$1:$G$10000,2,FALSE)</f>
        <v>-13</v>
      </c>
      <c r="R4" s="1">
        <f>VLOOKUP(N4,$E$1:$G$10000,3,FALSE)</f>
        <v>2.71</v>
      </c>
      <c r="S4" s="1">
        <f t="shared" ref="S4:T7" si="6">ROUND(AVERAGE(O4,Q4),2)</f>
        <v>-13</v>
      </c>
      <c r="T4" s="1">
        <f t="shared" si="6"/>
        <v>2.86</v>
      </c>
      <c r="U4" s="1">
        <f>VALUE(RIGHT(LEFT($I4,10),5))</f>
        <v>48</v>
      </c>
      <c r="V4" s="1">
        <f>VLOOKUP(U4,剛性!$B$46:$K$100,7,FALSE)</f>
        <v>1627</v>
      </c>
      <c r="W4" s="1">
        <f>VLOOKUP(U4,剛性!$B$46:$K$100,9,FALSE)</f>
        <v>5.1487341772151894E-4</v>
      </c>
      <c r="X4" s="1" t="str">
        <f>VLOOKUP(U4,剛性!$B$46:$K$100,3,FALSE)</f>
        <v>海側杭杭頭部</v>
      </c>
      <c r="Z4" s="20">
        <v>1</v>
      </c>
      <c r="AA4" s="20">
        <v>3804</v>
      </c>
      <c r="AB4" s="20">
        <v>3574</v>
      </c>
      <c r="AC4" s="20">
        <v>3449</v>
      </c>
      <c r="AD4" s="20">
        <v>-13</v>
      </c>
      <c r="AE4" s="20">
        <v>3.01</v>
      </c>
      <c r="AF4" s="20">
        <v>-13</v>
      </c>
      <c r="AG4" s="20">
        <v>2.71</v>
      </c>
      <c r="AH4" s="20">
        <v>-13</v>
      </c>
      <c r="AI4" s="20">
        <v>2.86</v>
      </c>
      <c r="AJ4" s="20">
        <v>48</v>
      </c>
      <c r="AK4" s="45">
        <f t="shared" ref="AK4:AK32" si="7">100+$Z4</f>
        <v>101</v>
      </c>
      <c r="AL4" s="3">
        <f t="shared" ref="AL4:AL11" si="8">IF(AK4&gt;=10000,0,IF(AK4&gt;=1000,1,IF(AK4&gt;=100,2,IF(AK4&gt;=10,3,4))))</f>
        <v>2</v>
      </c>
      <c r="AM4" s="3">
        <f t="shared" ref="AM4:AM11" si="9">IF(AA4&gt;=10000,0,IF(AA4&gt;=1000,1,IF(AA4&gt;=100,2,IF(AA4&gt;=10,3,4))))</f>
        <v>1</v>
      </c>
      <c r="AN4" s="3">
        <f t="shared" ref="AN4:AN11" si="10">IF(AB4&gt;=10000,0,IF(AB4&gt;=1000,1,IF(AB4&gt;=100,2,IF(AB4&gt;=10,3,4))))</f>
        <v>1</v>
      </c>
      <c r="AO4" s="3">
        <f t="shared" ref="AO4:AO11" si="11">IF(AC4&gt;=10000,0,IF(AC4&gt;=1000,1,IF(AC4&gt;=100,2,IF(AC4&gt;=10,3,4))))</f>
        <v>1</v>
      </c>
      <c r="AP4" s="3">
        <f t="shared" ref="AP4:AP11" si="12">IF(AD4&gt;=100,3,IF(AD4&gt;=10,4,IF(AD4&gt;=0,5,IF(AD4&lt;=-100,2,IF(AD4&lt;=-10,3,4)))))</f>
        <v>3</v>
      </c>
      <c r="AQ4" s="3">
        <f t="shared" ref="AQ4:AQ11" si="13">IF(AE4&gt;=100,3,IF(AE4&gt;=10,4,IF(AE4&gt;=0,5,IF(AE4&lt;=-100,2,IF(AE4&lt;=-10,3,4)))))</f>
        <v>5</v>
      </c>
      <c r="AR4" s="3">
        <f t="shared" ref="AR4:AR11" si="14">IF(AF4&gt;=100,3,IF(AF4&gt;=10,4,IF(AF4&gt;=0,5,IF(AF4&lt;=-100,2,IF(AF4&lt;=-10,3,4)))))</f>
        <v>3</v>
      </c>
      <c r="AS4" s="3">
        <f t="shared" ref="AS4:AS11" si="15">IF(AG4&gt;=100,3,IF(AG4&gt;=10,4,IF(AG4&gt;=0,5,IF(AG4&lt;=-100,2,IF(AG4&lt;=-10,3,4)))))</f>
        <v>5</v>
      </c>
      <c r="AT4" s="3">
        <f t="shared" ref="AT4:AT11" si="16">IF(AJ4&gt;=10000,0,IF(AJ4&gt;=1000,1,IF(AJ4&gt;=100,2,IF(AJ4&gt;=10,3,4))))</f>
        <v>3</v>
      </c>
      <c r="AU4" t="str">
        <f t="shared" ref="AU4:AU11" si="17">REPT(" ",AL4)&amp;FIXED(AK4,0,1)&amp;REPT(" ",AM4)&amp;FIXED(AA4,0,1)&amp;REPT(" ",AN4)&amp;FIXED(AB4,0,1)&amp;REPT(" ",AO4)&amp;FIXED(AC4,0,1)&amp;REPT(" ",AP4)&amp;FIXED(AD4,3)&amp;REPT(" ",AQ4)&amp;FIXED(AE4,3)&amp;REPT(" ",AR4)&amp;FIXED(AF4,3)&amp;REPT(" ",AS4)&amp;FIXED(AG4,3)&amp;REPT(" ",AT4)&amp;FIXED(AJ4,0,1)</f>
        <v xml:space="preserve">  101 3804 3574 3449   -13.000     3.010   -13.000     2.710   48</v>
      </c>
    </row>
    <row r="5" spans="1:53">
      <c r="A5" s="2" t="s">
        <v>147</v>
      </c>
      <c r="E5">
        <f t="shared" si="0"/>
        <v>506</v>
      </c>
      <c r="F5">
        <f t="shared" si="1"/>
        <v>-14</v>
      </c>
      <c r="G5">
        <f t="shared" si="2"/>
        <v>0</v>
      </c>
      <c r="H5">
        <f>H4+1</f>
        <v>2</v>
      </c>
      <c r="I5" s="2" t="s">
        <v>495</v>
      </c>
      <c r="K5" s="45">
        <f>K4+1</f>
        <v>2</v>
      </c>
      <c r="L5" s="1">
        <f t="shared" si="3"/>
        <v>3805</v>
      </c>
      <c r="M5" s="1">
        <f t="shared" si="4"/>
        <v>3449</v>
      </c>
      <c r="N5" s="1">
        <f t="shared" si="5"/>
        <v>3450</v>
      </c>
      <c r="O5" s="1">
        <f>VLOOKUP(M5,$E$1:$G$10000,2,FALSE)</f>
        <v>-13</v>
      </c>
      <c r="P5" s="1">
        <f>VLOOKUP(M5,$E$1:$G$10000,3,FALSE)</f>
        <v>2.71</v>
      </c>
      <c r="Q5" s="1">
        <f>VLOOKUP(N5,$E$1:$G$10000,2,FALSE)</f>
        <v>-13</v>
      </c>
      <c r="R5" s="1">
        <f>VLOOKUP(N5,$E$1:$G$10000,3,FALSE)</f>
        <v>2.4</v>
      </c>
      <c r="S5" s="1">
        <f t="shared" si="6"/>
        <v>-13</v>
      </c>
      <c r="T5" s="1">
        <f t="shared" si="6"/>
        <v>2.56</v>
      </c>
      <c r="U5" s="1">
        <f t="shared" ref="U5:U68" si="18">VALUE(RIGHT(LEFT($I5,10),5))</f>
        <v>48</v>
      </c>
      <c r="V5" s="1">
        <f>VLOOKUP(U5,剛性!$B$46:$K$100,7,FALSE)</f>
        <v>1627</v>
      </c>
      <c r="W5" s="1">
        <f>VLOOKUP(U5,剛性!$B$46:$K$100,9,FALSE)</f>
        <v>5.1487341772151894E-4</v>
      </c>
      <c r="X5" s="1" t="str">
        <f>VLOOKUP(U5,剛性!$B$46:$K$100,3,FALSE)</f>
        <v>海側杭杭頭部</v>
      </c>
      <c r="Z5" s="20">
        <v>2</v>
      </c>
      <c r="AA5" s="20">
        <v>3805</v>
      </c>
      <c r="AB5" s="20">
        <v>3449</v>
      </c>
      <c r="AC5" s="20">
        <v>3450</v>
      </c>
      <c r="AD5" s="20">
        <v>-13</v>
      </c>
      <c r="AE5" s="20">
        <v>2.71</v>
      </c>
      <c r="AF5" s="20">
        <v>-13</v>
      </c>
      <c r="AG5" s="20">
        <v>2.4</v>
      </c>
      <c r="AH5" s="20">
        <v>-13</v>
      </c>
      <c r="AI5" s="20">
        <v>2.56</v>
      </c>
      <c r="AJ5" s="20">
        <v>48</v>
      </c>
      <c r="AK5" s="45">
        <f t="shared" si="7"/>
        <v>102</v>
      </c>
      <c r="AL5" s="3">
        <f t="shared" si="8"/>
        <v>2</v>
      </c>
      <c r="AM5" s="3">
        <f t="shared" si="9"/>
        <v>1</v>
      </c>
      <c r="AN5" s="3">
        <f t="shared" si="10"/>
        <v>1</v>
      </c>
      <c r="AO5" s="3">
        <f t="shared" si="11"/>
        <v>1</v>
      </c>
      <c r="AP5" s="3">
        <f t="shared" si="12"/>
        <v>3</v>
      </c>
      <c r="AQ5" s="3">
        <f t="shared" si="13"/>
        <v>5</v>
      </c>
      <c r="AR5" s="3">
        <f t="shared" si="14"/>
        <v>3</v>
      </c>
      <c r="AS5" s="3">
        <f t="shared" si="15"/>
        <v>5</v>
      </c>
      <c r="AT5" s="3">
        <f t="shared" si="16"/>
        <v>3</v>
      </c>
      <c r="AU5" t="str">
        <f t="shared" si="17"/>
        <v xml:space="preserve">  102 3805 3449 3450   -13.000     2.710   -13.000     2.400   48</v>
      </c>
    </row>
    <row r="6" spans="1:53">
      <c r="A6" s="2" t="s">
        <v>148</v>
      </c>
      <c r="E6">
        <f t="shared" si="0"/>
        <v>507</v>
      </c>
      <c r="F6">
        <f t="shared" si="1"/>
        <v>-14</v>
      </c>
      <c r="G6">
        <f t="shared" si="2"/>
        <v>-1</v>
      </c>
      <c r="H6">
        <f t="shared" ref="H6:H69" si="19">H5+1</f>
        <v>3</v>
      </c>
      <c r="I6" s="2" t="s">
        <v>496</v>
      </c>
      <c r="K6" s="45">
        <f t="shared" ref="K6:K69" si="20">K5+1</f>
        <v>3</v>
      </c>
      <c r="L6" s="1">
        <f t="shared" si="3"/>
        <v>3806</v>
      </c>
      <c r="M6" s="1">
        <f t="shared" si="4"/>
        <v>3450</v>
      </c>
      <c r="N6" s="1">
        <f t="shared" si="5"/>
        <v>3451</v>
      </c>
      <c r="O6" s="1">
        <f>VLOOKUP(M6,$E$1:$G$10000,2,FALSE)</f>
        <v>-13</v>
      </c>
      <c r="P6" s="1">
        <f>VLOOKUP(M6,$E$1:$G$10000,3,FALSE)</f>
        <v>2.4</v>
      </c>
      <c r="Q6" s="1">
        <f>VLOOKUP(N6,$E$1:$G$10000,2,FALSE)</f>
        <v>-13</v>
      </c>
      <c r="R6" s="1">
        <f>VLOOKUP(N6,$E$1:$G$10000,3,FALSE)</f>
        <v>2</v>
      </c>
      <c r="S6" s="1">
        <f t="shared" si="6"/>
        <v>-13</v>
      </c>
      <c r="T6" s="1">
        <f t="shared" si="6"/>
        <v>2.2000000000000002</v>
      </c>
      <c r="U6" s="1">
        <f t="shared" si="18"/>
        <v>48</v>
      </c>
      <c r="V6" s="1">
        <f>VLOOKUP(U6,剛性!$B$46:$K$100,7,FALSE)</f>
        <v>1627</v>
      </c>
      <c r="W6" s="1">
        <f>VLOOKUP(U6,剛性!$B$46:$K$100,9,FALSE)</f>
        <v>5.1487341772151894E-4</v>
      </c>
      <c r="X6" s="1" t="str">
        <f>VLOOKUP(U6,剛性!$B$46:$K$100,3,FALSE)</f>
        <v>海側杭杭頭部</v>
      </c>
      <c r="Z6" s="20">
        <v>3</v>
      </c>
      <c r="AA6" s="20">
        <v>3806</v>
      </c>
      <c r="AB6" s="20">
        <v>3450</v>
      </c>
      <c r="AC6" s="20">
        <v>3451</v>
      </c>
      <c r="AD6" s="20">
        <v>-13</v>
      </c>
      <c r="AE6" s="20">
        <v>2.4</v>
      </c>
      <c r="AF6" s="20">
        <v>-13</v>
      </c>
      <c r="AG6" s="20">
        <v>2</v>
      </c>
      <c r="AH6" s="20">
        <v>-13</v>
      </c>
      <c r="AI6" s="20">
        <v>2.2000000000000002</v>
      </c>
      <c r="AJ6" s="20">
        <v>48</v>
      </c>
      <c r="AK6" s="45">
        <f t="shared" si="7"/>
        <v>103</v>
      </c>
      <c r="AL6" s="3">
        <f t="shared" si="8"/>
        <v>2</v>
      </c>
      <c r="AM6" s="3">
        <f t="shared" si="9"/>
        <v>1</v>
      </c>
      <c r="AN6" s="3">
        <f t="shared" si="10"/>
        <v>1</v>
      </c>
      <c r="AO6" s="3">
        <f t="shared" si="11"/>
        <v>1</v>
      </c>
      <c r="AP6" s="3">
        <f t="shared" si="12"/>
        <v>3</v>
      </c>
      <c r="AQ6" s="3">
        <f t="shared" si="13"/>
        <v>5</v>
      </c>
      <c r="AR6" s="3">
        <f t="shared" si="14"/>
        <v>3</v>
      </c>
      <c r="AS6" s="3">
        <f t="shared" si="15"/>
        <v>5</v>
      </c>
      <c r="AT6" s="3">
        <f t="shared" si="16"/>
        <v>3</v>
      </c>
      <c r="AU6" t="str">
        <f t="shared" si="17"/>
        <v xml:space="preserve">  103 3806 3450 3451   -13.000     2.400   -13.000     2.000   48</v>
      </c>
    </row>
    <row r="7" spans="1:53">
      <c r="A7" s="2" t="s">
        <v>149</v>
      </c>
      <c r="E7">
        <f t="shared" si="0"/>
        <v>508</v>
      </c>
      <c r="F7">
        <f t="shared" si="1"/>
        <v>-14</v>
      </c>
      <c r="G7">
        <f t="shared" si="2"/>
        <v>-2</v>
      </c>
      <c r="H7">
        <f t="shared" si="19"/>
        <v>4</v>
      </c>
      <c r="I7" s="2" t="s">
        <v>497</v>
      </c>
      <c r="K7" s="45">
        <f t="shared" si="20"/>
        <v>4</v>
      </c>
      <c r="L7" s="1">
        <f t="shared" si="3"/>
        <v>3807</v>
      </c>
      <c r="M7" s="1">
        <f t="shared" si="4"/>
        <v>3451</v>
      </c>
      <c r="N7" s="1">
        <f t="shared" si="5"/>
        <v>3452</v>
      </c>
      <c r="O7" s="1">
        <f>VLOOKUP(M7,$E$1:$G$10000,2,FALSE)</f>
        <v>-13</v>
      </c>
      <c r="P7" s="1">
        <f>VLOOKUP(M7,$E$1:$G$10000,3,FALSE)</f>
        <v>2</v>
      </c>
      <c r="Q7" s="1">
        <f>VLOOKUP(N7,$E$1:$G$10000,2,FALSE)</f>
        <v>-13</v>
      </c>
      <c r="R7" s="1">
        <f>VLOOKUP(N7,$E$1:$G$10000,3,FALSE)</f>
        <v>1.6</v>
      </c>
      <c r="S7" s="1">
        <f t="shared" si="6"/>
        <v>-13</v>
      </c>
      <c r="T7" s="1">
        <f t="shared" si="6"/>
        <v>1.8</v>
      </c>
      <c r="U7" s="1">
        <f t="shared" si="18"/>
        <v>48</v>
      </c>
      <c r="V7" s="1">
        <f>VLOOKUP(U7,剛性!$B$46:$K$100,7,FALSE)</f>
        <v>1627</v>
      </c>
      <c r="W7" s="1">
        <f>VLOOKUP(U7,剛性!$B$46:$K$100,9,FALSE)</f>
        <v>5.1487341772151894E-4</v>
      </c>
      <c r="X7" s="1" t="str">
        <f>VLOOKUP(U7,剛性!$B$46:$K$100,3,FALSE)</f>
        <v>海側杭杭頭部</v>
      </c>
      <c r="Z7" s="20">
        <v>4</v>
      </c>
      <c r="AA7" s="20">
        <v>3807</v>
      </c>
      <c r="AB7" s="20">
        <v>3451</v>
      </c>
      <c r="AC7" s="20">
        <v>3452</v>
      </c>
      <c r="AD7" s="20">
        <v>-13</v>
      </c>
      <c r="AE7" s="20">
        <v>2</v>
      </c>
      <c r="AF7" s="20">
        <v>-13</v>
      </c>
      <c r="AG7" s="20">
        <v>1.6</v>
      </c>
      <c r="AH7" s="20">
        <v>-13</v>
      </c>
      <c r="AI7" s="20">
        <v>1.8</v>
      </c>
      <c r="AJ7" s="20">
        <v>48</v>
      </c>
      <c r="AK7" s="45">
        <f t="shared" si="7"/>
        <v>104</v>
      </c>
      <c r="AL7" s="3">
        <f t="shared" si="8"/>
        <v>2</v>
      </c>
      <c r="AM7" s="3">
        <f t="shared" si="9"/>
        <v>1</v>
      </c>
      <c r="AN7" s="3">
        <f t="shared" si="10"/>
        <v>1</v>
      </c>
      <c r="AO7" s="3">
        <f t="shared" si="11"/>
        <v>1</v>
      </c>
      <c r="AP7" s="3">
        <f t="shared" si="12"/>
        <v>3</v>
      </c>
      <c r="AQ7" s="3">
        <f t="shared" si="13"/>
        <v>5</v>
      </c>
      <c r="AR7" s="3">
        <f t="shared" si="14"/>
        <v>3</v>
      </c>
      <c r="AS7" s="3">
        <f t="shared" si="15"/>
        <v>5</v>
      </c>
      <c r="AT7" s="3">
        <f t="shared" si="16"/>
        <v>3</v>
      </c>
      <c r="AU7" t="str">
        <f t="shared" si="17"/>
        <v xml:space="preserve">  104 3807 3451 3452   -13.000     2.000   -13.000     1.600   48</v>
      </c>
    </row>
    <row r="8" spans="1:53">
      <c r="A8" s="2" t="s">
        <v>150</v>
      </c>
      <c r="E8">
        <f t="shared" si="0"/>
        <v>509</v>
      </c>
      <c r="F8">
        <f t="shared" si="1"/>
        <v>-14</v>
      </c>
      <c r="G8">
        <f t="shared" si="2"/>
        <v>-2.8330000000000002</v>
      </c>
      <c r="H8">
        <f t="shared" si="19"/>
        <v>5</v>
      </c>
      <c r="I8" s="2" t="s">
        <v>498</v>
      </c>
      <c r="K8" s="45">
        <f t="shared" si="20"/>
        <v>5</v>
      </c>
      <c r="L8" s="1">
        <f t="shared" si="3"/>
        <v>3808</v>
      </c>
      <c r="M8" s="1">
        <f t="shared" si="4"/>
        <v>3452</v>
      </c>
      <c r="N8" s="1">
        <f t="shared" si="5"/>
        <v>3453</v>
      </c>
      <c r="O8" s="1">
        <f t="shared" ref="O8:O24" si="21">VLOOKUP(M8,$E$1:$G$10000,2,FALSE)</f>
        <v>-13</v>
      </c>
      <c r="P8" s="1">
        <f t="shared" ref="P8:P24" si="22">VLOOKUP(M8,$E$1:$G$10000,3,FALSE)</f>
        <v>1.6</v>
      </c>
      <c r="Q8" s="1">
        <f t="shared" ref="Q8:Q24" si="23">VLOOKUP(N8,$E$1:$G$10000,2,FALSE)</f>
        <v>-13</v>
      </c>
      <c r="R8" s="1">
        <f t="shared" ref="R8:R24" si="24">VLOOKUP(N8,$E$1:$G$10000,3,FALSE)</f>
        <v>1.2</v>
      </c>
      <c r="S8" s="1">
        <f t="shared" ref="S8:S24" si="25">ROUND(AVERAGE(O8,Q8),2)</f>
        <v>-13</v>
      </c>
      <c r="T8" s="1">
        <f t="shared" ref="T8:T24" si="26">ROUND(AVERAGE(P8,R8),2)</f>
        <v>1.4</v>
      </c>
      <c r="U8" s="1">
        <f t="shared" si="18"/>
        <v>41</v>
      </c>
      <c r="V8" s="1">
        <f>VLOOKUP(U8,剛性!$B$46:$K$100,7,FALSE)</f>
        <v>1119</v>
      </c>
      <c r="W8" s="1">
        <f>VLOOKUP(U8,剛性!$B$46:$K$100,9,FALSE)</f>
        <v>4.209932279909707E-3</v>
      </c>
      <c r="X8" s="1" t="str">
        <f>VLOOKUP(U8,剛性!$B$46:$K$100,3,FALSE)</f>
        <v>海側杭</v>
      </c>
      <c r="Z8" s="20">
        <v>5</v>
      </c>
      <c r="AA8" s="20">
        <v>3808</v>
      </c>
      <c r="AB8" s="20">
        <v>3452</v>
      </c>
      <c r="AC8" s="20">
        <v>3453</v>
      </c>
      <c r="AD8" s="20">
        <v>-13</v>
      </c>
      <c r="AE8" s="20">
        <v>1.6</v>
      </c>
      <c r="AF8" s="20">
        <v>-13</v>
      </c>
      <c r="AG8" s="20">
        <v>1.2</v>
      </c>
      <c r="AH8" s="20">
        <v>-13</v>
      </c>
      <c r="AI8" s="20">
        <v>1.4</v>
      </c>
      <c r="AJ8" s="20">
        <v>41</v>
      </c>
      <c r="AK8" s="45">
        <f t="shared" si="7"/>
        <v>105</v>
      </c>
      <c r="AL8" s="3">
        <f t="shared" si="8"/>
        <v>2</v>
      </c>
      <c r="AM8" s="3">
        <f t="shared" si="9"/>
        <v>1</v>
      </c>
      <c r="AN8" s="3">
        <f t="shared" si="10"/>
        <v>1</v>
      </c>
      <c r="AO8" s="3">
        <f t="shared" si="11"/>
        <v>1</v>
      </c>
      <c r="AP8" s="3">
        <f t="shared" si="12"/>
        <v>3</v>
      </c>
      <c r="AQ8" s="3">
        <f t="shared" si="13"/>
        <v>5</v>
      </c>
      <c r="AR8" s="3">
        <f t="shared" si="14"/>
        <v>3</v>
      </c>
      <c r="AS8" s="3">
        <f t="shared" si="15"/>
        <v>5</v>
      </c>
      <c r="AT8" s="3">
        <f t="shared" si="16"/>
        <v>3</v>
      </c>
      <c r="AU8" t="str">
        <f t="shared" si="17"/>
        <v xml:space="preserve">  105 3808 3452 3453   -13.000     1.600   -13.000     1.200   41</v>
      </c>
    </row>
    <row r="9" spans="1:53">
      <c r="A9" s="2" t="s">
        <v>151</v>
      </c>
      <c r="E9">
        <f t="shared" si="0"/>
        <v>510</v>
      </c>
      <c r="F9">
        <f t="shared" si="1"/>
        <v>-14</v>
      </c>
      <c r="G9">
        <f t="shared" si="2"/>
        <v>-3.6669999999999998</v>
      </c>
      <c r="H9">
        <f t="shared" si="19"/>
        <v>6</v>
      </c>
      <c r="I9" s="2" t="s">
        <v>499</v>
      </c>
      <c r="K9" s="45">
        <f t="shared" si="20"/>
        <v>6</v>
      </c>
      <c r="L9" s="1">
        <f t="shared" si="3"/>
        <v>3809</v>
      </c>
      <c r="M9" s="1">
        <f t="shared" si="4"/>
        <v>3453</v>
      </c>
      <c r="N9" s="1">
        <f t="shared" si="5"/>
        <v>3454</v>
      </c>
      <c r="O9" s="1">
        <f t="shared" si="21"/>
        <v>-13</v>
      </c>
      <c r="P9" s="1">
        <f t="shared" si="22"/>
        <v>1.2</v>
      </c>
      <c r="Q9" s="1">
        <f t="shared" si="23"/>
        <v>-13</v>
      </c>
      <c r="R9" s="1">
        <f t="shared" si="24"/>
        <v>0.6</v>
      </c>
      <c r="S9" s="1">
        <f t="shared" si="25"/>
        <v>-13</v>
      </c>
      <c r="T9" s="1">
        <f t="shared" si="26"/>
        <v>0.9</v>
      </c>
      <c r="U9" s="1">
        <f t="shared" si="18"/>
        <v>41</v>
      </c>
      <c r="V9" s="1">
        <f>VLOOKUP(U9,剛性!$B$46:$K$100,7,FALSE)</f>
        <v>1119</v>
      </c>
      <c r="W9" s="1">
        <f>VLOOKUP(U9,剛性!$B$46:$K$100,9,FALSE)</f>
        <v>4.209932279909707E-3</v>
      </c>
      <c r="X9" s="1" t="str">
        <f>VLOOKUP(U9,剛性!$B$46:$K$100,3,FALSE)</f>
        <v>海側杭</v>
      </c>
      <c r="Z9" s="20">
        <v>6</v>
      </c>
      <c r="AA9" s="20">
        <v>3809</v>
      </c>
      <c r="AB9" s="20">
        <v>3453</v>
      </c>
      <c r="AC9" s="20">
        <v>3454</v>
      </c>
      <c r="AD9" s="20">
        <v>-13</v>
      </c>
      <c r="AE9" s="20">
        <v>1.2</v>
      </c>
      <c r="AF9" s="20">
        <v>-13</v>
      </c>
      <c r="AG9" s="20">
        <v>0.6</v>
      </c>
      <c r="AH9" s="20">
        <v>-13</v>
      </c>
      <c r="AI9" s="20">
        <v>0.9</v>
      </c>
      <c r="AJ9" s="20">
        <v>41</v>
      </c>
      <c r="AK9" s="45">
        <f t="shared" si="7"/>
        <v>106</v>
      </c>
      <c r="AL9" s="3">
        <f t="shared" si="8"/>
        <v>2</v>
      </c>
      <c r="AM9" s="3">
        <f t="shared" si="9"/>
        <v>1</v>
      </c>
      <c r="AN9" s="3">
        <f t="shared" si="10"/>
        <v>1</v>
      </c>
      <c r="AO9" s="3">
        <f t="shared" si="11"/>
        <v>1</v>
      </c>
      <c r="AP9" s="3">
        <f t="shared" si="12"/>
        <v>3</v>
      </c>
      <c r="AQ9" s="3">
        <f t="shared" si="13"/>
        <v>5</v>
      </c>
      <c r="AR9" s="3">
        <f t="shared" si="14"/>
        <v>3</v>
      </c>
      <c r="AS9" s="3">
        <f t="shared" si="15"/>
        <v>5</v>
      </c>
      <c r="AT9" s="3">
        <f t="shared" si="16"/>
        <v>3</v>
      </c>
      <c r="AU9" t="str">
        <f t="shared" si="17"/>
        <v xml:space="preserve">  106 3809 3453 3454   -13.000     1.200   -13.000     0.600   41</v>
      </c>
    </row>
    <row r="10" spans="1:53">
      <c r="A10" s="2" t="s">
        <v>152</v>
      </c>
      <c r="E10">
        <f t="shared" si="0"/>
        <v>511</v>
      </c>
      <c r="F10">
        <f t="shared" si="1"/>
        <v>-14</v>
      </c>
      <c r="G10">
        <f t="shared" si="2"/>
        <v>-4.5</v>
      </c>
      <c r="H10">
        <f t="shared" si="19"/>
        <v>7</v>
      </c>
      <c r="I10" s="2" t="s">
        <v>500</v>
      </c>
      <c r="K10" s="45">
        <f t="shared" si="20"/>
        <v>7</v>
      </c>
      <c r="L10" s="1">
        <f t="shared" si="3"/>
        <v>3810</v>
      </c>
      <c r="M10" s="1">
        <f t="shared" si="4"/>
        <v>3454</v>
      </c>
      <c r="N10" s="1">
        <f t="shared" si="5"/>
        <v>3455</v>
      </c>
      <c r="O10" s="1">
        <f t="shared" si="21"/>
        <v>-13</v>
      </c>
      <c r="P10" s="1">
        <f t="shared" si="22"/>
        <v>0.6</v>
      </c>
      <c r="Q10" s="1">
        <f t="shared" si="23"/>
        <v>-13</v>
      </c>
      <c r="R10" s="1">
        <f t="shared" si="24"/>
        <v>0</v>
      </c>
      <c r="S10" s="1">
        <f t="shared" si="25"/>
        <v>-13</v>
      </c>
      <c r="T10" s="1">
        <f t="shared" si="26"/>
        <v>0.3</v>
      </c>
      <c r="U10" s="1">
        <f t="shared" si="18"/>
        <v>41</v>
      </c>
      <c r="V10" s="1">
        <f>VLOOKUP(U10,剛性!$B$46:$K$100,7,FALSE)</f>
        <v>1119</v>
      </c>
      <c r="W10" s="1">
        <f>VLOOKUP(U10,剛性!$B$46:$K$100,9,FALSE)</f>
        <v>4.209932279909707E-3</v>
      </c>
      <c r="X10" s="1" t="str">
        <f>VLOOKUP(U10,剛性!$B$46:$K$100,3,FALSE)</f>
        <v>海側杭</v>
      </c>
      <c r="Z10" s="20">
        <v>7</v>
      </c>
      <c r="AA10" s="20">
        <v>3810</v>
      </c>
      <c r="AB10" s="20">
        <v>3454</v>
      </c>
      <c r="AC10" s="20">
        <v>3455</v>
      </c>
      <c r="AD10" s="20">
        <v>-13</v>
      </c>
      <c r="AE10" s="20">
        <v>0.6</v>
      </c>
      <c r="AF10" s="20">
        <v>-13</v>
      </c>
      <c r="AG10" s="20">
        <v>0</v>
      </c>
      <c r="AH10" s="20">
        <v>-13</v>
      </c>
      <c r="AI10" s="20">
        <v>0.3</v>
      </c>
      <c r="AJ10" s="20">
        <v>41</v>
      </c>
      <c r="AK10" s="45">
        <f t="shared" si="7"/>
        <v>107</v>
      </c>
      <c r="AL10" s="3">
        <f t="shared" si="8"/>
        <v>2</v>
      </c>
      <c r="AM10" s="3">
        <f t="shared" si="9"/>
        <v>1</v>
      </c>
      <c r="AN10" s="3">
        <f t="shared" si="10"/>
        <v>1</v>
      </c>
      <c r="AO10" s="3">
        <f t="shared" si="11"/>
        <v>1</v>
      </c>
      <c r="AP10" s="3">
        <f t="shared" si="12"/>
        <v>3</v>
      </c>
      <c r="AQ10" s="3">
        <f t="shared" si="13"/>
        <v>5</v>
      </c>
      <c r="AR10" s="3">
        <f t="shared" si="14"/>
        <v>3</v>
      </c>
      <c r="AS10" s="3">
        <f t="shared" si="15"/>
        <v>5</v>
      </c>
      <c r="AT10" s="3">
        <f t="shared" si="16"/>
        <v>3</v>
      </c>
      <c r="AU10" t="str">
        <f t="shared" si="17"/>
        <v xml:space="preserve">  107 3810 3454 3455   -13.000     0.600   -13.000     0.000   41</v>
      </c>
    </row>
    <row r="11" spans="1:53">
      <c r="A11" s="2" t="s">
        <v>153</v>
      </c>
      <c r="E11">
        <f t="shared" si="0"/>
        <v>512</v>
      </c>
      <c r="F11">
        <f t="shared" si="1"/>
        <v>-14</v>
      </c>
      <c r="G11">
        <f t="shared" si="2"/>
        <v>-5.3330000000000002</v>
      </c>
      <c r="H11">
        <f t="shared" si="19"/>
        <v>8</v>
      </c>
      <c r="I11" s="2" t="s">
        <v>501</v>
      </c>
      <c r="K11" s="45">
        <f t="shared" si="20"/>
        <v>8</v>
      </c>
      <c r="L11" s="1">
        <f t="shared" si="3"/>
        <v>3811</v>
      </c>
      <c r="M11" s="1">
        <f t="shared" si="4"/>
        <v>3455</v>
      </c>
      <c r="N11" s="1">
        <f t="shared" si="5"/>
        <v>3456</v>
      </c>
      <c r="O11" s="1">
        <f t="shared" si="21"/>
        <v>-13</v>
      </c>
      <c r="P11" s="1">
        <f t="shared" si="22"/>
        <v>0</v>
      </c>
      <c r="Q11" s="1">
        <f t="shared" si="23"/>
        <v>-13</v>
      </c>
      <c r="R11" s="1">
        <f t="shared" si="24"/>
        <v>-1</v>
      </c>
      <c r="S11" s="1">
        <f t="shared" si="25"/>
        <v>-13</v>
      </c>
      <c r="T11" s="1">
        <f t="shared" si="26"/>
        <v>-0.5</v>
      </c>
      <c r="U11" s="1">
        <f t="shared" si="18"/>
        <v>41</v>
      </c>
      <c r="V11" s="1">
        <f>VLOOKUP(U11,剛性!$B$46:$K$100,7,FALSE)</f>
        <v>1119</v>
      </c>
      <c r="W11" s="1">
        <f>VLOOKUP(U11,剛性!$B$46:$K$100,9,FALSE)</f>
        <v>4.209932279909707E-3</v>
      </c>
      <c r="X11" s="1" t="str">
        <f>VLOOKUP(U11,剛性!$B$46:$K$100,3,FALSE)</f>
        <v>海側杭</v>
      </c>
      <c r="Z11" s="20">
        <v>8</v>
      </c>
      <c r="AA11" s="20">
        <v>3811</v>
      </c>
      <c r="AB11" s="20">
        <v>3455</v>
      </c>
      <c r="AC11" s="20">
        <v>3456</v>
      </c>
      <c r="AD11" s="20">
        <v>-13</v>
      </c>
      <c r="AE11" s="20">
        <v>0</v>
      </c>
      <c r="AF11" s="20">
        <v>-13</v>
      </c>
      <c r="AG11" s="20">
        <v>-1</v>
      </c>
      <c r="AH11" s="20">
        <v>-13</v>
      </c>
      <c r="AI11" s="20">
        <v>-0.5</v>
      </c>
      <c r="AJ11" s="20">
        <v>41</v>
      </c>
      <c r="AK11" s="45">
        <f t="shared" si="7"/>
        <v>108</v>
      </c>
      <c r="AL11" s="3">
        <f t="shared" si="8"/>
        <v>2</v>
      </c>
      <c r="AM11" s="3">
        <f t="shared" si="9"/>
        <v>1</v>
      </c>
      <c r="AN11" s="3">
        <f t="shared" si="10"/>
        <v>1</v>
      </c>
      <c r="AO11" s="3">
        <f t="shared" si="11"/>
        <v>1</v>
      </c>
      <c r="AP11" s="3">
        <f t="shared" si="12"/>
        <v>3</v>
      </c>
      <c r="AQ11" s="3">
        <f t="shared" si="13"/>
        <v>5</v>
      </c>
      <c r="AR11" s="3">
        <f t="shared" si="14"/>
        <v>3</v>
      </c>
      <c r="AS11" s="3">
        <f t="shared" si="15"/>
        <v>4</v>
      </c>
      <c r="AT11" s="3">
        <f t="shared" si="16"/>
        <v>3</v>
      </c>
      <c r="AU11" t="str">
        <f t="shared" si="17"/>
        <v xml:space="preserve">  108 3811 3455 3456   -13.000     0.000   -13.000    -1.000   41</v>
      </c>
    </row>
    <row r="12" spans="1:53">
      <c r="A12" s="2" t="s">
        <v>154</v>
      </c>
      <c r="E12">
        <f t="shared" si="0"/>
        <v>513</v>
      </c>
      <c r="F12">
        <f t="shared" si="1"/>
        <v>-14</v>
      </c>
      <c r="G12">
        <f t="shared" si="2"/>
        <v>-6.1669999999999998</v>
      </c>
      <c r="H12">
        <f t="shared" si="19"/>
        <v>9</v>
      </c>
      <c r="I12" s="2" t="s">
        <v>502</v>
      </c>
      <c r="K12" s="45">
        <f t="shared" si="20"/>
        <v>9</v>
      </c>
      <c r="L12" s="1">
        <f t="shared" si="3"/>
        <v>3812</v>
      </c>
      <c r="M12" s="1">
        <f t="shared" si="4"/>
        <v>3456</v>
      </c>
      <c r="N12" s="1">
        <f t="shared" si="5"/>
        <v>3457</v>
      </c>
      <c r="O12" s="1">
        <f t="shared" si="21"/>
        <v>-13</v>
      </c>
      <c r="P12" s="1">
        <f t="shared" si="22"/>
        <v>-1</v>
      </c>
      <c r="Q12" s="1">
        <f t="shared" si="23"/>
        <v>-13</v>
      </c>
      <c r="R12" s="1">
        <f t="shared" si="24"/>
        <v>-2</v>
      </c>
      <c r="S12" s="1">
        <f t="shared" si="25"/>
        <v>-13</v>
      </c>
      <c r="T12" s="1">
        <f t="shared" si="26"/>
        <v>-1.5</v>
      </c>
      <c r="U12" s="1">
        <f t="shared" si="18"/>
        <v>41</v>
      </c>
      <c r="V12" s="1">
        <f>VLOOKUP(U12,剛性!$B$46:$K$100,7,FALSE)</f>
        <v>1119</v>
      </c>
      <c r="W12" s="1">
        <f>VLOOKUP(U12,剛性!$B$46:$K$100,9,FALSE)</f>
        <v>4.209932279909707E-3</v>
      </c>
      <c r="X12" s="1" t="str">
        <f>VLOOKUP(U12,剛性!$B$46:$K$100,3,FALSE)</f>
        <v>海側杭</v>
      </c>
      <c r="Z12" s="20">
        <v>9</v>
      </c>
      <c r="AA12" s="20">
        <v>3812</v>
      </c>
      <c r="AB12" s="20">
        <v>3456</v>
      </c>
      <c r="AC12" s="20">
        <v>3457</v>
      </c>
      <c r="AD12" s="20">
        <v>-13</v>
      </c>
      <c r="AE12" s="20">
        <v>-1</v>
      </c>
      <c r="AF12" s="20">
        <v>-13</v>
      </c>
      <c r="AG12" s="20">
        <v>-2</v>
      </c>
      <c r="AH12" s="20">
        <v>-13</v>
      </c>
      <c r="AI12" s="20">
        <v>-1.5</v>
      </c>
      <c r="AJ12" s="20">
        <v>41</v>
      </c>
      <c r="AK12" s="45">
        <f t="shared" si="7"/>
        <v>109</v>
      </c>
      <c r="AL12" s="3">
        <f t="shared" ref="AL12:AL75" si="27">IF(AK12&gt;=10000,0,IF(AK12&gt;=1000,1,IF(AK12&gt;=100,2,IF(AK12&gt;=10,3,4))))</f>
        <v>2</v>
      </c>
      <c r="AM12" s="3">
        <f t="shared" ref="AM12:AM75" si="28">IF(AA12&gt;=10000,0,IF(AA12&gt;=1000,1,IF(AA12&gt;=100,2,IF(AA12&gt;=10,3,4))))</f>
        <v>1</v>
      </c>
      <c r="AN12" s="3">
        <f t="shared" ref="AN12:AN75" si="29">IF(AB12&gt;=10000,0,IF(AB12&gt;=1000,1,IF(AB12&gt;=100,2,IF(AB12&gt;=10,3,4))))</f>
        <v>1</v>
      </c>
      <c r="AO12" s="3">
        <f t="shared" ref="AO12:AO75" si="30">IF(AC12&gt;=10000,0,IF(AC12&gt;=1000,1,IF(AC12&gt;=100,2,IF(AC12&gt;=10,3,4))))</f>
        <v>1</v>
      </c>
      <c r="AP12" s="3">
        <f t="shared" ref="AP12:AP75" si="31">IF(AD12&gt;=100,3,IF(AD12&gt;=10,4,IF(AD12&gt;=0,5,IF(AD12&lt;=-100,2,IF(AD12&lt;=-10,3,4)))))</f>
        <v>3</v>
      </c>
      <c r="AQ12" s="3">
        <f t="shared" ref="AQ12:AQ75" si="32">IF(AE12&gt;=100,3,IF(AE12&gt;=10,4,IF(AE12&gt;=0,5,IF(AE12&lt;=-100,2,IF(AE12&lt;=-10,3,4)))))</f>
        <v>4</v>
      </c>
      <c r="AR12" s="3">
        <f t="shared" ref="AR12:AR75" si="33">IF(AF12&gt;=100,3,IF(AF12&gt;=10,4,IF(AF12&gt;=0,5,IF(AF12&lt;=-100,2,IF(AF12&lt;=-10,3,4)))))</f>
        <v>3</v>
      </c>
      <c r="AS12" s="3">
        <f t="shared" ref="AS12:AS75" si="34">IF(AG12&gt;=100,3,IF(AG12&gt;=10,4,IF(AG12&gt;=0,5,IF(AG12&lt;=-100,2,IF(AG12&lt;=-10,3,4)))))</f>
        <v>4</v>
      </c>
      <c r="AT12" s="3">
        <f t="shared" ref="AT12:AT75" si="35">IF(AJ12&gt;=10000,0,IF(AJ12&gt;=1000,1,IF(AJ12&gt;=100,2,IF(AJ12&gt;=10,3,4))))</f>
        <v>3</v>
      </c>
      <c r="AU12" t="str">
        <f t="shared" ref="AU12:AU75" si="36">REPT(" ",AL12)&amp;FIXED(AK12,0,1)&amp;REPT(" ",AM12)&amp;FIXED(AA12,0,1)&amp;REPT(" ",AN12)&amp;FIXED(AB12,0,1)&amp;REPT(" ",AO12)&amp;FIXED(AC12,0,1)&amp;REPT(" ",AP12)&amp;FIXED(AD12,3)&amp;REPT(" ",AQ12)&amp;FIXED(AE12,3)&amp;REPT(" ",AR12)&amp;FIXED(AF12,3)&amp;REPT(" ",AS12)&amp;FIXED(AG12,3)&amp;REPT(" ",AT12)&amp;FIXED(AJ12,0,1)</f>
        <v xml:space="preserve">  109 3812 3456 3457   -13.000    -1.000   -13.000    -2.000   41</v>
      </c>
    </row>
    <row r="13" spans="1:53">
      <c r="A13" s="2" t="s">
        <v>155</v>
      </c>
      <c r="E13">
        <f t="shared" si="0"/>
        <v>514</v>
      </c>
      <c r="F13">
        <f t="shared" si="1"/>
        <v>-14</v>
      </c>
      <c r="G13">
        <f t="shared" si="2"/>
        <v>-7</v>
      </c>
      <c r="H13">
        <f t="shared" si="19"/>
        <v>10</v>
      </c>
      <c r="I13" s="2" t="s">
        <v>503</v>
      </c>
      <c r="K13" s="45">
        <f t="shared" si="20"/>
        <v>10</v>
      </c>
      <c r="L13" s="1">
        <f t="shared" si="3"/>
        <v>3813</v>
      </c>
      <c r="M13" s="1">
        <f t="shared" si="4"/>
        <v>3457</v>
      </c>
      <c r="N13" s="1">
        <f t="shared" si="5"/>
        <v>3458</v>
      </c>
      <c r="O13" s="1">
        <f t="shared" si="21"/>
        <v>-13</v>
      </c>
      <c r="P13" s="1">
        <f t="shared" si="22"/>
        <v>-2</v>
      </c>
      <c r="Q13" s="1">
        <f t="shared" si="23"/>
        <v>-13</v>
      </c>
      <c r="R13" s="1">
        <f t="shared" si="24"/>
        <v>-2.8330000000000002</v>
      </c>
      <c r="S13" s="1">
        <f t="shared" si="25"/>
        <v>-13</v>
      </c>
      <c r="T13" s="1">
        <f t="shared" si="26"/>
        <v>-2.42</v>
      </c>
      <c r="U13" s="1">
        <f t="shared" si="18"/>
        <v>41</v>
      </c>
      <c r="V13" s="1">
        <f>VLOOKUP(U13,剛性!$B$46:$K$100,7,FALSE)</f>
        <v>1119</v>
      </c>
      <c r="W13" s="1">
        <f>VLOOKUP(U13,剛性!$B$46:$K$100,9,FALSE)</f>
        <v>4.209932279909707E-3</v>
      </c>
      <c r="X13" s="1" t="str">
        <f>VLOOKUP(U13,剛性!$B$46:$K$100,3,FALSE)</f>
        <v>海側杭</v>
      </c>
      <c r="Z13" s="20">
        <v>10</v>
      </c>
      <c r="AA13" s="20">
        <v>3813</v>
      </c>
      <c r="AB13" s="20">
        <v>3457</v>
      </c>
      <c r="AC13" s="20">
        <v>3458</v>
      </c>
      <c r="AD13" s="20">
        <v>-13</v>
      </c>
      <c r="AE13" s="20">
        <v>-2</v>
      </c>
      <c r="AF13" s="20">
        <v>-13</v>
      </c>
      <c r="AG13" s="20">
        <v>-2.8330000000000002</v>
      </c>
      <c r="AH13" s="20">
        <v>-13</v>
      </c>
      <c r="AI13" s="20">
        <v>-2.42</v>
      </c>
      <c r="AJ13" s="20">
        <v>41</v>
      </c>
      <c r="AK13" s="45">
        <f t="shared" si="7"/>
        <v>110</v>
      </c>
      <c r="AL13" s="3">
        <f t="shared" si="27"/>
        <v>2</v>
      </c>
      <c r="AM13" s="3">
        <f t="shared" si="28"/>
        <v>1</v>
      </c>
      <c r="AN13" s="3">
        <f t="shared" si="29"/>
        <v>1</v>
      </c>
      <c r="AO13" s="3">
        <f t="shared" si="30"/>
        <v>1</v>
      </c>
      <c r="AP13" s="3">
        <f t="shared" si="31"/>
        <v>3</v>
      </c>
      <c r="AQ13" s="3">
        <f t="shared" si="32"/>
        <v>4</v>
      </c>
      <c r="AR13" s="3">
        <f t="shared" si="33"/>
        <v>3</v>
      </c>
      <c r="AS13" s="3">
        <f t="shared" si="34"/>
        <v>4</v>
      </c>
      <c r="AT13" s="3">
        <f t="shared" si="35"/>
        <v>3</v>
      </c>
      <c r="AU13" t="str">
        <f t="shared" si="36"/>
        <v xml:space="preserve">  110 3813 3457 3458   -13.000    -2.000   -13.000    -2.833   41</v>
      </c>
    </row>
    <row r="14" spans="1:53">
      <c r="A14" s="2" t="s">
        <v>156</v>
      </c>
      <c r="E14">
        <f t="shared" si="0"/>
        <v>515</v>
      </c>
      <c r="F14">
        <f t="shared" si="1"/>
        <v>-14</v>
      </c>
      <c r="G14">
        <f t="shared" si="2"/>
        <v>-7.5</v>
      </c>
      <c r="H14">
        <f t="shared" si="19"/>
        <v>11</v>
      </c>
      <c r="I14" s="2" t="s">
        <v>504</v>
      </c>
      <c r="K14" s="45">
        <f t="shared" si="20"/>
        <v>11</v>
      </c>
      <c r="L14" s="1">
        <f t="shared" si="3"/>
        <v>3814</v>
      </c>
      <c r="M14" s="1">
        <f t="shared" si="4"/>
        <v>3458</v>
      </c>
      <c r="N14" s="1">
        <f t="shared" si="5"/>
        <v>3459</v>
      </c>
      <c r="O14" s="1">
        <f t="shared" si="21"/>
        <v>-13</v>
      </c>
      <c r="P14" s="1">
        <f t="shared" si="22"/>
        <v>-2.8330000000000002</v>
      </c>
      <c r="Q14" s="1">
        <f t="shared" si="23"/>
        <v>-13</v>
      </c>
      <c r="R14" s="1">
        <f t="shared" si="24"/>
        <v>-3.6669999999999998</v>
      </c>
      <c r="S14" s="1">
        <f t="shared" si="25"/>
        <v>-13</v>
      </c>
      <c r="T14" s="1">
        <f t="shared" si="26"/>
        <v>-3.25</v>
      </c>
      <c r="U14" s="1">
        <f t="shared" si="18"/>
        <v>41</v>
      </c>
      <c r="V14" s="1">
        <f>VLOOKUP(U14,剛性!$B$46:$K$100,7,FALSE)</f>
        <v>1119</v>
      </c>
      <c r="W14" s="1">
        <f>VLOOKUP(U14,剛性!$B$46:$K$100,9,FALSE)</f>
        <v>4.209932279909707E-3</v>
      </c>
      <c r="X14" s="1" t="str">
        <f>VLOOKUP(U14,剛性!$B$46:$K$100,3,FALSE)</f>
        <v>海側杭</v>
      </c>
      <c r="Z14" s="20">
        <v>11</v>
      </c>
      <c r="AA14" s="20">
        <v>3814</v>
      </c>
      <c r="AB14" s="20">
        <v>3458</v>
      </c>
      <c r="AC14" s="20">
        <v>3459</v>
      </c>
      <c r="AD14" s="20">
        <v>-13</v>
      </c>
      <c r="AE14" s="20">
        <v>-2.8330000000000002</v>
      </c>
      <c r="AF14" s="20">
        <v>-13</v>
      </c>
      <c r="AG14" s="20">
        <v>-3.6669999999999998</v>
      </c>
      <c r="AH14" s="20">
        <v>-13</v>
      </c>
      <c r="AI14" s="20">
        <v>-3.25</v>
      </c>
      <c r="AJ14" s="20">
        <v>41</v>
      </c>
      <c r="AK14" s="45">
        <f t="shared" si="7"/>
        <v>111</v>
      </c>
      <c r="AL14" s="3">
        <f t="shared" si="27"/>
        <v>2</v>
      </c>
      <c r="AM14" s="3">
        <f t="shared" si="28"/>
        <v>1</v>
      </c>
      <c r="AN14" s="3">
        <f t="shared" si="29"/>
        <v>1</v>
      </c>
      <c r="AO14" s="3">
        <f t="shared" si="30"/>
        <v>1</v>
      </c>
      <c r="AP14" s="3">
        <f t="shared" si="31"/>
        <v>3</v>
      </c>
      <c r="AQ14" s="3">
        <f t="shared" si="32"/>
        <v>4</v>
      </c>
      <c r="AR14" s="3">
        <f t="shared" si="33"/>
        <v>3</v>
      </c>
      <c r="AS14" s="3">
        <f t="shared" si="34"/>
        <v>4</v>
      </c>
      <c r="AT14" s="3">
        <f t="shared" si="35"/>
        <v>3</v>
      </c>
      <c r="AU14" t="str">
        <f t="shared" si="36"/>
        <v xml:space="preserve">  111 3814 3458 3459   -13.000    -2.833   -13.000    -3.667   41</v>
      </c>
    </row>
    <row r="15" spans="1:53">
      <c r="A15" s="2" t="s">
        <v>157</v>
      </c>
      <c r="E15">
        <f t="shared" si="0"/>
        <v>516</v>
      </c>
      <c r="F15">
        <f t="shared" si="1"/>
        <v>-14</v>
      </c>
      <c r="G15">
        <f t="shared" si="2"/>
        <v>-8.1999999999999993</v>
      </c>
      <c r="H15">
        <f t="shared" si="19"/>
        <v>12</v>
      </c>
      <c r="I15" s="2" t="s">
        <v>505</v>
      </c>
      <c r="K15" s="45">
        <f t="shared" si="20"/>
        <v>12</v>
      </c>
      <c r="L15" s="1">
        <f t="shared" si="3"/>
        <v>3815</v>
      </c>
      <c r="M15" s="1">
        <f t="shared" si="4"/>
        <v>3459</v>
      </c>
      <c r="N15" s="1">
        <f t="shared" si="5"/>
        <v>3460</v>
      </c>
      <c r="O15" s="1">
        <f t="shared" si="21"/>
        <v>-13</v>
      </c>
      <c r="P15" s="1">
        <f t="shared" si="22"/>
        <v>-3.6669999999999998</v>
      </c>
      <c r="Q15" s="1">
        <f t="shared" si="23"/>
        <v>-13</v>
      </c>
      <c r="R15" s="1">
        <f t="shared" si="24"/>
        <v>-4.5</v>
      </c>
      <c r="S15" s="1">
        <f t="shared" si="25"/>
        <v>-13</v>
      </c>
      <c r="T15" s="1">
        <f t="shared" si="26"/>
        <v>-4.08</v>
      </c>
      <c r="U15" s="1">
        <f t="shared" si="18"/>
        <v>41</v>
      </c>
      <c r="V15" s="1">
        <f>VLOOKUP(U15,剛性!$B$46:$K$100,7,FALSE)</f>
        <v>1119</v>
      </c>
      <c r="W15" s="1">
        <f>VLOOKUP(U15,剛性!$B$46:$K$100,9,FALSE)</f>
        <v>4.209932279909707E-3</v>
      </c>
      <c r="X15" s="1" t="str">
        <f>VLOOKUP(U15,剛性!$B$46:$K$100,3,FALSE)</f>
        <v>海側杭</v>
      </c>
      <c r="Z15" s="20">
        <v>12</v>
      </c>
      <c r="AA15" s="20">
        <v>3815</v>
      </c>
      <c r="AB15" s="20">
        <v>3459</v>
      </c>
      <c r="AC15" s="20">
        <v>3460</v>
      </c>
      <c r="AD15" s="20">
        <v>-13</v>
      </c>
      <c r="AE15" s="20">
        <v>-3.6669999999999998</v>
      </c>
      <c r="AF15" s="20">
        <v>-13</v>
      </c>
      <c r="AG15" s="20">
        <v>-4.5</v>
      </c>
      <c r="AH15" s="20">
        <v>-13</v>
      </c>
      <c r="AI15" s="20">
        <v>-4.08</v>
      </c>
      <c r="AJ15" s="20">
        <v>41</v>
      </c>
      <c r="AK15" s="45">
        <f t="shared" si="7"/>
        <v>112</v>
      </c>
      <c r="AL15" s="3">
        <f t="shared" si="27"/>
        <v>2</v>
      </c>
      <c r="AM15" s="3">
        <f t="shared" si="28"/>
        <v>1</v>
      </c>
      <c r="AN15" s="3">
        <f t="shared" si="29"/>
        <v>1</v>
      </c>
      <c r="AO15" s="3">
        <f t="shared" si="30"/>
        <v>1</v>
      </c>
      <c r="AP15" s="3">
        <f t="shared" si="31"/>
        <v>3</v>
      </c>
      <c r="AQ15" s="3">
        <f t="shared" si="32"/>
        <v>4</v>
      </c>
      <c r="AR15" s="3">
        <f t="shared" si="33"/>
        <v>3</v>
      </c>
      <c r="AS15" s="3">
        <f t="shared" si="34"/>
        <v>4</v>
      </c>
      <c r="AT15" s="3">
        <f t="shared" si="35"/>
        <v>3</v>
      </c>
      <c r="AU15" t="str">
        <f t="shared" si="36"/>
        <v xml:space="preserve">  112 3815 3459 3460   -13.000    -3.667   -13.000    -4.500   41</v>
      </c>
    </row>
    <row r="16" spans="1:53">
      <c r="A16" s="2" t="s">
        <v>158</v>
      </c>
      <c r="E16">
        <f t="shared" si="0"/>
        <v>517</v>
      </c>
      <c r="F16">
        <f t="shared" si="1"/>
        <v>-14</v>
      </c>
      <c r="G16">
        <f t="shared" si="2"/>
        <v>-8.9</v>
      </c>
      <c r="H16">
        <f t="shared" si="19"/>
        <v>13</v>
      </c>
      <c r="I16" s="2" t="s">
        <v>506</v>
      </c>
      <c r="K16" s="45">
        <f t="shared" si="20"/>
        <v>13</v>
      </c>
      <c r="L16" s="1">
        <f t="shared" si="3"/>
        <v>3816</v>
      </c>
      <c r="M16" s="1">
        <f t="shared" si="4"/>
        <v>3460</v>
      </c>
      <c r="N16" s="1">
        <f t="shared" si="5"/>
        <v>3461</v>
      </c>
      <c r="O16" s="1">
        <f t="shared" si="21"/>
        <v>-13</v>
      </c>
      <c r="P16" s="1">
        <f t="shared" si="22"/>
        <v>-4.5</v>
      </c>
      <c r="Q16" s="1">
        <f t="shared" si="23"/>
        <v>-13</v>
      </c>
      <c r="R16" s="1">
        <f t="shared" si="24"/>
        <v>-5.3330000000000002</v>
      </c>
      <c r="S16" s="1">
        <f t="shared" si="25"/>
        <v>-13</v>
      </c>
      <c r="T16" s="1">
        <f t="shared" si="26"/>
        <v>-4.92</v>
      </c>
      <c r="U16" s="1">
        <f t="shared" si="18"/>
        <v>41</v>
      </c>
      <c r="V16" s="1">
        <f>VLOOKUP(U16,剛性!$B$46:$K$100,7,FALSE)</f>
        <v>1119</v>
      </c>
      <c r="W16" s="1">
        <f>VLOOKUP(U16,剛性!$B$46:$K$100,9,FALSE)</f>
        <v>4.209932279909707E-3</v>
      </c>
      <c r="X16" s="1" t="str">
        <f>VLOOKUP(U16,剛性!$B$46:$K$100,3,FALSE)</f>
        <v>海側杭</v>
      </c>
      <c r="Z16" s="20">
        <v>13</v>
      </c>
      <c r="AA16" s="20">
        <v>3816</v>
      </c>
      <c r="AB16" s="20">
        <v>3460</v>
      </c>
      <c r="AC16" s="20">
        <v>3461</v>
      </c>
      <c r="AD16" s="20">
        <v>-13</v>
      </c>
      <c r="AE16" s="20">
        <v>-4.5</v>
      </c>
      <c r="AF16" s="20">
        <v>-13</v>
      </c>
      <c r="AG16" s="20">
        <v>-5.3330000000000002</v>
      </c>
      <c r="AH16" s="20">
        <v>-13</v>
      </c>
      <c r="AI16" s="20">
        <v>-4.92</v>
      </c>
      <c r="AJ16" s="20">
        <v>41</v>
      </c>
      <c r="AK16" s="45">
        <f t="shared" si="7"/>
        <v>113</v>
      </c>
      <c r="AL16" s="3">
        <f t="shared" si="27"/>
        <v>2</v>
      </c>
      <c r="AM16" s="3">
        <f t="shared" si="28"/>
        <v>1</v>
      </c>
      <c r="AN16" s="3">
        <f t="shared" si="29"/>
        <v>1</v>
      </c>
      <c r="AO16" s="3">
        <f t="shared" si="30"/>
        <v>1</v>
      </c>
      <c r="AP16" s="3">
        <f t="shared" si="31"/>
        <v>3</v>
      </c>
      <c r="AQ16" s="3">
        <f t="shared" si="32"/>
        <v>4</v>
      </c>
      <c r="AR16" s="3">
        <f t="shared" si="33"/>
        <v>3</v>
      </c>
      <c r="AS16" s="3">
        <f t="shared" si="34"/>
        <v>4</v>
      </c>
      <c r="AT16" s="3">
        <f t="shared" si="35"/>
        <v>3</v>
      </c>
      <c r="AU16" t="str">
        <f t="shared" si="36"/>
        <v xml:space="preserve">  113 3816 3460 3461   -13.000    -4.500   -13.000    -5.333   41</v>
      </c>
    </row>
    <row r="17" spans="1:47">
      <c r="A17" s="2" t="s">
        <v>159</v>
      </c>
      <c r="E17">
        <f t="shared" si="0"/>
        <v>518</v>
      </c>
      <c r="F17">
        <f t="shared" si="1"/>
        <v>-14</v>
      </c>
      <c r="G17">
        <f t="shared" si="2"/>
        <v>-9.6</v>
      </c>
      <c r="H17">
        <f t="shared" si="19"/>
        <v>14</v>
      </c>
      <c r="I17" s="2" t="s">
        <v>507</v>
      </c>
      <c r="K17" s="45">
        <f t="shared" si="20"/>
        <v>14</v>
      </c>
      <c r="L17" s="1">
        <f t="shared" si="3"/>
        <v>3817</v>
      </c>
      <c r="M17" s="1">
        <f t="shared" si="4"/>
        <v>3461</v>
      </c>
      <c r="N17" s="1">
        <f t="shared" si="5"/>
        <v>3462</v>
      </c>
      <c r="O17" s="1">
        <f t="shared" si="21"/>
        <v>-13</v>
      </c>
      <c r="P17" s="1">
        <f t="shared" si="22"/>
        <v>-5.3330000000000002</v>
      </c>
      <c r="Q17" s="1">
        <f t="shared" si="23"/>
        <v>-13</v>
      </c>
      <c r="R17" s="1">
        <f t="shared" si="24"/>
        <v>-6.1669999999999998</v>
      </c>
      <c r="S17" s="1">
        <f t="shared" si="25"/>
        <v>-13</v>
      </c>
      <c r="T17" s="1">
        <f t="shared" si="26"/>
        <v>-5.75</v>
      </c>
      <c r="U17" s="1">
        <f t="shared" si="18"/>
        <v>41</v>
      </c>
      <c r="V17" s="1">
        <f>VLOOKUP(U17,剛性!$B$46:$K$100,7,FALSE)</f>
        <v>1119</v>
      </c>
      <c r="W17" s="1">
        <f>VLOOKUP(U17,剛性!$B$46:$K$100,9,FALSE)</f>
        <v>4.209932279909707E-3</v>
      </c>
      <c r="X17" s="1" t="str">
        <f>VLOOKUP(U17,剛性!$B$46:$K$100,3,FALSE)</f>
        <v>海側杭</v>
      </c>
      <c r="Z17" s="20">
        <v>14</v>
      </c>
      <c r="AA17" s="20">
        <v>3817</v>
      </c>
      <c r="AB17" s="20">
        <v>3461</v>
      </c>
      <c r="AC17" s="20">
        <v>3462</v>
      </c>
      <c r="AD17" s="20">
        <v>-13</v>
      </c>
      <c r="AE17" s="20">
        <v>-5.3330000000000002</v>
      </c>
      <c r="AF17" s="20">
        <v>-13</v>
      </c>
      <c r="AG17" s="20">
        <v>-6.1669999999999998</v>
      </c>
      <c r="AH17" s="20">
        <v>-13</v>
      </c>
      <c r="AI17" s="20">
        <v>-5.75</v>
      </c>
      <c r="AJ17" s="20">
        <v>41</v>
      </c>
      <c r="AK17" s="45">
        <f t="shared" si="7"/>
        <v>114</v>
      </c>
      <c r="AL17" s="3">
        <f t="shared" si="27"/>
        <v>2</v>
      </c>
      <c r="AM17" s="3">
        <f t="shared" si="28"/>
        <v>1</v>
      </c>
      <c r="AN17" s="3">
        <f t="shared" si="29"/>
        <v>1</v>
      </c>
      <c r="AO17" s="3">
        <f t="shared" si="30"/>
        <v>1</v>
      </c>
      <c r="AP17" s="3">
        <f t="shared" si="31"/>
        <v>3</v>
      </c>
      <c r="AQ17" s="3">
        <f t="shared" si="32"/>
        <v>4</v>
      </c>
      <c r="AR17" s="3">
        <f t="shared" si="33"/>
        <v>3</v>
      </c>
      <c r="AS17" s="3">
        <f t="shared" si="34"/>
        <v>4</v>
      </c>
      <c r="AT17" s="3">
        <f t="shared" si="35"/>
        <v>3</v>
      </c>
      <c r="AU17" t="str">
        <f t="shared" si="36"/>
        <v xml:space="preserve">  114 3817 3461 3462   -13.000    -5.333   -13.000    -6.167   41</v>
      </c>
    </row>
    <row r="18" spans="1:47">
      <c r="A18" s="2" t="s">
        <v>160</v>
      </c>
      <c r="E18">
        <f t="shared" si="0"/>
        <v>2808</v>
      </c>
      <c r="F18">
        <f t="shared" si="1"/>
        <v>-14</v>
      </c>
      <c r="G18">
        <f t="shared" si="2"/>
        <v>-10.1</v>
      </c>
      <c r="H18">
        <f t="shared" si="19"/>
        <v>15</v>
      </c>
      <c r="I18" s="2" t="s">
        <v>508</v>
      </c>
      <c r="K18" s="45">
        <f t="shared" si="20"/>
        <v>15</v>
      </c>
      <c r="L18" s="1">
        <f t="shared" si="3"/>
        <v>3818</v>
      </c>
      <c r="M18" s="1">
        <f t="shared" si="4"/>
        <v>3462</v>
      </c>
      <c r="N18" s="1">
        <f t="shared" si="5"/>
        <v>3463</v>
      </c>
      <c r="O18" s="1">
        <f t="shared" si="21"/>
        <v>-13</v>
      </c>
      <c r="P18" s="1">
        <f t="shared" si="22"/>
        <v>-6.1669999999999998</v>
      </c>
      <c r="Q18" s="1">
        <f t="shared" si="23"/>
        <v>-13</v>
      </c>
      <c r="R18" s="1">
        <f t="shared" si="24"/>
        <v>-7</v>
      </c>
      <c r="S18" s="1">
        <f t="shared" si="25"/>
        <v>-13</v>
      </c>
      <c r="T18" s="1">
        <f t="shared" si="26"/>
        <v>-6.58</v>
      </c>
      <c r="U18" s="1">
        <f t="shared" si="18"/>
        <v>41</v>
      </c>
      <c r="V18" s="1">
        <f>VLOOKUP(U18,剛性!$B$46:$K$100,7,FALSE)</f>
        <v>1119</v>
      </c>
      <c r="W18" s="1">
        <f>VLOOKUP(U18,剛性!$B$46:$K$100,9,FALSE)</f>
        <v>4.209932279909707E-3</v>
      </c>
      <c r="X18" s="1" t="str">
        <f>VLOOKUP(U18,剛性!$B$46:$K$100,3,FALSE)</f>
        <v>海側杭</v>
      </c>
      <c r="Z18" s="20">
        <v>15</v>
      </c>
      <c r="AA18" s="20">
        <v>3818</v>
      </c>
      <c r="AB18" s="20">
        <v>3462</v>
      </c>
      <c r="AC18" s="20">
        <v>3463</v>
      </c>
      <c r="AD18" s="20">
        <v>-13</v>
      </c>
      <c r="AE18" s="20">
        <v>-6.1669999999999998</v>
      </c>
      <c r="AF18" s="20">
        <v>-13</v>
      </c>
      <c r="AG18" s="20">
        <v>-7</v>
      </c>
      <c r="AH18" s="20">
        <v>-13</v>
      </c>
      <c r="AI18" s="20">
        <v>-6.58</v>
      </c>
      <c r="AJ18" s="20">
        <v>41</v>
      </c>
      <c r="AK18" s="45">
        <f t="shared" si="7"/>
        <v>115</v>
      </c>
      <c r="AL18" s="3">
        <f t="shared" si="27"/>
        <v>2</v>
      </c>
      <c r="AM18" s="3">
        <f t="shared" si="28"/>
        <v>1</v>
      </c>
      <c r="AN18" s="3">
        <f t="shared" si="29"/>
        <v>1</v>
      </c>
      <c r="AO18" s="3">
        <f t="shared" si="30"/>
        <v>1</v>
      </c>
      <c r="AP18" s="3">
        <f t="shared" si="31"/>
        <v>3</v>
      </c>
      <c r="AQ18" s="3">
        <f t="shared" si="32"/>
        <v>4</v>
      </c>
      <c r="AR18" s="3">
        <f t="shared" si="33"/>
        <v>3</v>
      </c>
      <c r="AS18" s="3">
        <f t="shared" si="34"/>
        <v>4</v>
      </c>
      <c r="AT18" s="3">
        <f t="shared" si="35"/>
        <v>3</v>
      </c>
      <c r="AU18" t="str">
        <f t="shared" si="36"/>
        <v xml:space="preserve">  115 3818 3462 3463   -13.000    -6.167   -13.000    -7.000   41</v>
      </c>
    </row>
    <row r="19" spans="1:47">
      <c r="A19" s="2" t="s">
        <v>161</v>
      </c>
      <c r="E19">
        <f t="shared" si="0"/>
        <v>2774</v>
      </c>
      <c r="F19">
        <f t="shared" si="1"/>
        <v>-14</v>
      </c>
      <c r="G19">
        <f t="shared" si="2"/>
        <v>-10.6</v>
      </c>
      <c r="H19">
        <f t="shared" si="19"/>
        <v>16</v>
      </c>
      <c r="I19" s="2" t="s">
        <v>509</v>
      </c>
      <c r="K19" s="45">
        <f t="shared" si="20"/>
        <v>16</v>
      </c>
      <c r="L19" s="1">
        <f t="shared" si="3"/>
        <v>3819</v>
      </c>
      <c r="M19" s="1">
        <f t="shared" si="4"/>
        <v>3463</v>
      </c>
      <c r="N19" s="1">
        <f t="shared" si="5"/>
        <v>3464</v>
      </c>
      <c r="O19" s="1">
        <f t="shared" si="21"/>
        <v>-13</v>
      </c>
      <c r="P19" s="1">
        <f t="shared" si="22"/>
        <v>-7</v>
      </c>
      <c r="Q19" s="1">
        <f t="shared" si="23"/>
        <v>-13</v>
      </c>
      <c r="R19" s="1">
        <f t="shared" si="24"/>
        <v>-7.5</v>
      </c>
      <c r="S19" s="1">
        <f t="shared" si="25"/>
        <v>-13</v>
      </c>
      <c r="T19" s="1">
        <f t="shared" si="26"/>
        <v>-7.25</v>
      </c>
      <c r="U19" s="1">
        <f t="shared" si="18"/>
        <v>41</v>
      </c>
      <c r="V19" s="1">
        <f>VLOOKUP(U19,剛性!$B$46:$K$100,7,FALSE)</f>
        <v>1119</v>
      </c>
      <c r="W19" s="1">
        <f>VLOOKUP(U19,剛性!$B$46:$K$100,9,FALSE)</f>
        <v>4.209932279909707E-3</v>
      </c>
      <c r="X19" s="1" t="str">
        <f>VLOOKUP(U19,剛性!$B$46:$K$100,3,FALSE)</f>
        <v>海側杭</v>
      </c>
      <c r="Z19" s="20">
        <v>16</v>
      </c>
      <c r="AA19" s="20">
        <v>3819</v>
      </c>
      <c r="AB19" s="20">
        <v>3463</v>
      </c>
      <c r="AC19" s="20">
        <v>3464</v>
      </c>
      <c r="AD19" s="20">
        <v>-13</v>
      </c>
      <c r="AE19" s="20">
        <v>-7</v>
      </c>
      <c r="AF19" s="20">
        <v>-13</v>
      </c>
      <c r="AG19" s="20">
        <v>-7.5</v>
      </c>
      <c r="AH19" s="20">
        <v>-13</v>
      </c>
      <c r="AI19" s="20">
        <v>-7.25</v>
      </c>
      <c r="AJ19" s="20">
        <v>41</v>
      </c>
      <c r="AK19" s="45">
        <f t="shared" si="7"/>
        <v>116</v>
      </c>
      <c r="AL19" s="3">
        <f t="shared" si="27"/>
        <v>2</v>
      </c>
      <c r="AM19" s="3">
        <f t="shared" si="28"/>
        <v>1</v>
      </c>
      <c r="AN19" s="3">
        <f t="shared" si="29"/>
        <v>1</v>
      </c>
      <c r="AO19" s="3">
        <f t="shared" si="30"/>
        <v>1</v>
      </c>
      <c r="AP19" s="3">
        <f t="shared" si="31"/>
        <v>3</v>
      </c>
      <c r="AQ19" s="3">
        <f t="shared" si="32"/>
        <v>4</v>
      </c>
      <c r="AR19" s="3">
        <f t="shared" si="33"/>
        <v>3</v>
      </c>
      <c r="AS19" s="3">
        <f t="shared" si="34"/>
        <v>4</v>
      </c>
      <c r="AT19" s="3">
        <f t="shared" si="35"/>
        <v>3</v>
      </c>
      <c r="AU19" t="str">
        <f t="shared" si="36"/>
        <v xml:space="preserve">  116 3819 3463 3464   -13.000    -7.000   -13.000    -7.500   41</v>
      </c>
    </row>
    <row r="20" spans="1:47">
      <c r="A20" s="2" t="s">
        <v>162</v>
      </c>
      <c r="E20">
        <f t="shared" si="0"/>
        <v>2826</v>
      </c>
      <c r="F20">
        <f t="shared" si="1"/>
        <v>-14</v>
      </c>
      <c r="G20">
        <f t="shared" si="2"/>
        <v>-11.1</v>
      </c>
      <c r="H20">
        <f t="shared" si="19"/>
        <v>17</v>
      </c>
      <c r="I20" s="2" t="s">
        <v>510</v>
      </c>
      <c r="K20" s="45">
        <f t="shared" si="20"/>
        <v>17</v>
      </c>
      <c r="L20" s="1">
        <f t="shared" si="3"/>
        <v>3820</v>
      </c>
      <c r="M20" s="1">
        <f t="shared" si="4"/>
        <v>3464</v>
      </c>
      <c r="N20" s="1">
        <f t="shared" si="5"/>
        <v>3465</v>
      </c>
      <c r="O20" s="1">
        <f t="shared" si="21"/>
        <v>-13</v>
      </c>
      <c r="P20" s="1">
        <f t="shared" si="22"/>
        <v>-7.5</v>
      </c>
      <c r="Q20" s="1">
        <f t="shared" si="23"/>
        <v>-13</v>
      </c>
      <c r="R20" s="1">
        <f t="shared" si="24"/>
        <v>-8.1999999999999993</v>
      </c>
      <c r="S20" s="1">
        <f t="shared" si="25"/>
        <v>-13</v>
      </c>
      <c r="T20" s="1">
        <f t="shared" si="26"/>
        <v>-7.85</v>
      </c>
      <c r="U20" s="1">
        <f t="shared" si="18"/>
        <v>41</v>
      </c>
      <c r="V20" s="1">
        <f>VLOOKUP(U20,剛性!$B$46:$K$100,7,FALSE)</f>
        <v>1119</v>
      </c>
      <c r="W20" s="1">
        <f>VLOOKUP(U20,剛性!$B$46:$K$100,9,FALSE)</f>
        <v>4.209932279909707E-3</v>
      </c>
      <c r="X20" s="1" t="str">
        <f>VLOOKUP(U20,剛性!$B$46:$K$100,3,FALSE)</f>
        <v>海側杭</v>
      </c>
      <c r="Z20" s="20">
        <v>17</v>
      </c>
      <c r="AA20" s="20">
        <v>3820</v>
      </c>
      <c r="AB20" s="20">
        <v>3464</v>
      </c>
      <c r="AC20" s="20">
        <v>3465</v>
      </c>
      <c r="AD20" s="20">
        <v>-13</v>
      </c>
      <c r="AE20" s="20">
        <v>-7.5</v>
      </c>
      <c r="AF20" s="20">
        <v>-13</v>
      </c>
      <c r="AG20" s="20">
        <v>-8.1999999999999993</v>
      </c>
      <c r="AH20" s="20">
        <v>-13</v>
      </c>
      <c r="AI20" s="20">
        <v>-7.85</v>
      </c>
      <c r="AJ20" s="20">
        <v>41</v>
      </c>
      <c r="AK20" s="45">
        <f t="shared" si="7"/>
        <v>117</v>
      </c>
      <c r="AL20" s="3">
        <f t="shared" si="27"/>
        <v>2</v>
      </c>
      <c r="AM20" s="3">
        <f t="shared" si="28"/>
        <v>1</v>
      </c>
      <c r="AN20" s="3">
        <f t="shared" si="29"/>
        <v>1</v>
      </c>
      <c r="AO20" s="3">
        <f t="shared" si="30"/>
        <v>1</v>
      </c>
      <c r="AP20" s="3">
        <f t="shared" si="31"/>
        <v>3</v>
      </c>
      <c r="AQ20" s="3">
        <f t="shared" si="32"/>
        <v>4</v>
      </c>
      <c r="AR20" s="3">
        <f t="shared" si="33"/>
        <v>3</v>
      </c>
      <c r="AS20" s="3">
        <f t="shared" si="34"/>
        <v>4</v>
      </c>
      <c r="AT20" s="3">
        <f t="shared" si="35"/>
        <v>3</v>
      </c>
      <c r="AU20" t="str">
        <f t="shared" si="36"/>
        <v xml:space="preserve">  117 3820 3464 3465   -13.000    -7.500   -13.000    -8.200   41</v>
      </c>
    </row>
    <row r="21" spans="1:47">
      <c r="A21" s="2" t="s">
        <v>163</v>
      </c>
      <c r="E21">
        <f t="shared" si="0"/>
        <v>2320</v>
      </c>
      <c r="F21">
        <f t="shared" si="1"/>
        <v>-14</v>
      </c>
      <c r="G21">
        <f t="shared" si="2"/>
        <v>-11.6</v>
      </c>
      <c r="H21">
        <f t="shared" si="19"/>
        <v>18</v>
      </c>
      <c r="I21" s="2" t="s">
        <v>511</v>
      </c>
      <c r="K21" s="45">
        <f t="shared" si="20"/>
        <v>18</v>
      </c>
      <c r="L21" s="1">
        <f t="shared" si="3"/>
        <v>3821</v>
      </c>
      <c r="M21" s="1">
        <f t="shared" si="4"/>
        <v>3465</v>
      </c>
      <c r="N21" s="1">
        <f t="shared" si="5"/>
        <v>3466</v>
      </c>
      <c r="O21" s="1">
        <f t="shared" si="21"/>
        <v>-13</v>
      </c>
      <c r="P21" s="1">
        <f t="shared" si="22"/>
        <v>-8.1999999999999993</v>
      </c>
      <c r="Q21" s="1">
        <f t="shared" si="23"/>
        <v>-13</v>
      </c>
      <c r="R21" s="1">
        <f t="shared" si="24"/>
        <v>-8.9</v>
      </c>
      <c r="S21" s="1">
        <f t="shared" si="25"/>
        <v>-13</v>
      </c>
      <c r="T21" s="1">
        <f t="shared" si="26"/>
        <v>-8.5500000000000007</v>
      </c>
      <c r="U21" s="1">
        <f t="shared" si="18"/>
        <v>41</v>
      </c>
      <c r="V21" s="1">
        <f>VLOOKUP(U21,剛性!$B$46:$K$100,7,FALSE)</f>
        <v>1119</v>
      </c>
      <c r="W21" s="1">
        <f>VLOOKUP(U21,剛性!$B$46:$K$100,9,FALSE)</f>
        <v>4.209932279909707E-3</v>
      </c>
      <c r="X21" s="1" t="str">
        <f>VLOOKUP(U21,剛性!$B$46:$K$100,3,FALSE)</f>
        <v>海側杭</v>
      </c>
      <c r="Z21" s="20">
        <v>18</v>
      </c>
      <c r="AA21" s="20">
        <v>3821</v>
      </c>
      <c r="AB21" s="20">
        <v>3465</v>
      </c>
      <c r="AC21" s="20">
        <v>3466</v>
      </c>
      <c r="AD21" s="20">
        <v>-13</v>
      </c>
      <c r="AE21" s="20">
        <v>-8.1999999999999993</v>
      </c>
      <c r="AF21" s="20">
        <v>-13</v>
      </c>
      <c r="AG21" s="20">
        <v>-8.9</v>
      </c>
      <c r="AH21" s="20">
        <v>-13</v>
      </c>
      <c r="AI21" s="20">
        <v>-8.5500000000000007</v>
      </c>
      <c r="AJ21" s="20">
        <v>41</v>
      </c>
      <c r="AK21" s="45">
        <f t="shared" si="7"/>
        <v>118</v>
      </c>
      <c r="AL21" s="3">
        <f t="shared" si="27"/>
        <v>2</v>
      </c>
      <c r="AM21" s="3">
        <f t="shared" si="28"/>
        <v>1</v>
      </c>
      <c r="AN21" s="3">
        <f t="shared" si="29"/>
        <v>1</v>
      </c>
      <c r="AO21" s="3">
        <f t="shared" si="30"/>
        <v>1</v>
      </c>
      <c r="AP21" s="3">
        <f t="shared" si="31"/>
        <v>3</v>
      </c>
      <c r="AQ21" s="3">
        <f t="shared" si="32"/>
        <v>4</v>
      </c>
      <c r="AR21" s="3">
        <f t="shared" si="33"/>
        <v>3</v>
      </c>
      <c r="AS21" s="3">
        <f t="shared" si="34"/>
        <v>4</v>
      </c>
      <c r="AT21" s="3">
        <f t="shared" si="35"/>
        <v>3</v>
      </c>
      <c r="AU21" t="str">
        <f t="shared" si="36"/>
        <v xml:space="preserve">  118 3821 3465 3466   -13.000    -8.200   -13.000    -8.900   41</v>
      </c>
    </row>
    <row r="22" spans="1:47">
      <c r="A22" s="2" t="s">
        <v>164</v>
      </c>
      <c r="E22">
        <f t="shared" si="0"/>
        <v>2342</v>
      </c>
      <c r="F22">
        <f t="shared" si="1"/>
        <v>-14</v>
      </c>
      <c r="G22">
        <f t="shared" si="2"/>
        <v>-13.2</v>
      </c>
      <c r="H22">
        <f t="shared" si="19"/>
        <v>19</v>
      </c>
      <c r="I22" s="2" t="s">
        <v>512</v>
      </c>
      <c r="K22" s="45">
        <f t="shared" si="20"/>
        <v>19</v>
      </c>
      <c r="L22" s="1">
        <f t="shared" si="3"/>
        <v>3822</v>
      </c>
      <c r="M22" s="1">
        <f t="shared" si="4"/>
        <v>3466</v>
      </c>
      <c r="N22" s="1">
        <f t="shared" si="5"/>
        <v>3467</v>
      </c>
      <c r="O22" s="1">
        <f t="shared" si="21"/>
        <v>-13</v>
      </c>
      <c r="P22" s="1">
        <f t="shared" si="22"/>
        <v>-8.9</v>
      </c>
      <c r="Q22" s="1">
        <f t="shared" si="23"/>
        <v>-13</v>
      </c>
      <c r="R22" s="1">
        <f t="shared" si="24"/>
        <v>-9.6</v>
      </c>
      <c r="S22" s="1">
        <f t="shared" si="25"/>
        <v>-13</v>
      </c>
      <c r="T22" s="1">
        <f t="shared" si="26"/>
        <v>-9.25</v>
      </c>
      <c r="U22" s="1">
        <f t="shared" si="18"/>
        <v>41</v>
      </c>
      <c r="V22" s="1">
        <f>VLOOKUP(U22,剛性!$B$46:$K$100,7,FALSE)</f>
        <v>1119</v>
      </c>
      <c r="W22" s="1">
        <f>VLOOKUP(U22,剛性!$B$46:$K$100,9,FALSE)</f>
        <v>4.209932279909707E-3</v>
      </c>
      <c r="X22" s="1" t="str">
        <f>VLOOKUP(U22,剛性!$B$46:$K$100,3,FALSE)</f>
        <v>海側杭</v>
      </c>
      <c r="Z22" s="20">
        <v>19</v>
      </c>
      <c r="AA22" s="20">
        <v>3822</v>
      </c>
      <c r="AB22" s="20">
        <v>3466</v>
      </c>
      <c r="AC22" s="20">
        <v>3467</v>
      </c>
      <c r="AD22" s="20">
        <v>-13</v>
      </c>
      <c r="AE22" s="20">
        <v>-8.9</v>
      </c>
      <c r="AF22" s="20">
        <v>-13</v>
      </c>
      <c r="AG22" s="20">
        <v>-9.6</v>
      </c>
      <c r="AH22" s="20">
        <v>-13</v>
      </c>
      <c r="AI22" s="20">
        <v>-9.25</v>
      </c>
      <c r="AJ22" s="20">
        <v>41</v>
      </c>
      <c r="AK22" s="45">
        <f t="shared" si="7"/>
        <v>119</v>
      </c>
      <c r="AL22" s="3">
        <f t="shared" si="27"/>
        <v>2</v>
      </c>
      <c r="AM22" s="3">
        <f t="shared" si="28"/>
        <v>1</v>
      </c>
      <c r="AN22" s="3">
        <f t="shared" si="29"/>
        <v>1</v>
      </c>
      <c r="AO22" s="3">
        <f t="shared" si="30"/>
        <v>1</v>
      </c>
      <c r="AP22" s="3">
        <f t="shared" si="31"/>
        <v>3</v>
      </c>
      <c r="AQ22" s="3">
        <f t="shared" si="32"/>
        <v>4</v>
      </c>
      <c r="AR22" s="3">
        <f t="shared" si="33"/>
        <v>3</v>
      </c>
      <c r="AS22" s="3">
        <f t="shared" si="34"/>
        <v>4</v>
      </c>
      <c r="AT22" s="3">
        <f t="shared" si="35"/>
        <v>3</v>
      </c>
      <c r="AU22" t="str">
        <f t="shared" si="36"/>
        <v xml:space="preserve">  119 3822 3466 3467   -13.000    -8.900   -13.000    -9.600   41</v>
      </c>
    </row>
    <row r="23" spans="1:47">
      <c r="A23" s="2" t="s">
        <v>165</v>
      </c>
      <c r="E23">
        <f t="shared" si="0"/>
        <v>3323</v>
      </c>
      <c r="F23">
        <f t="shared" si="1"/>
        <v>-14</v>
      </c>
      <c r="G23">
        <f t="shared" si="2"/>
        <v>-13.95</v>
      </c>
      <c r="H23">
        <f t="shared" si="19"/>
        <v>20</v>
      </c>
      <c r="I23" s="2" t="s">
        <v>513</v>
      </c>
      <c r="K23" s="45">
        <f t="shared" si="20"/>
        <v>20</v>
      </c>
      <c r="L23" s="1">
        <f t="shared" si="3"/>
        <v>3823</v>
      </c>
      <c r="M23" s="1">
        <f t="shared" si="4"/>
        <v>3467</v>
      </c>
      <c r="N23" s="1">
        <f t="shared" si="5"/>
        <v>3468</v>
      </c>
      <c r="O23" s="1">
        <f t="shared" si="21"/>
        <v>-13</v>
      </c>
      <c r="P23" s="1">
        <f t="shared" si="22"/>
        <v>-9.6</v>
      </c>
      <c r="Q23" s="1">
        <f t="shared" si="23"/>
        <v>-13</v>
      </c>
      <c r="R23" s="1">
        <f t="shared" si="24"/>
        <v>-10.1</v>
      </c>
      <c r="S23" s="1">
        <f t="shared" si="25"/>
        <v>-13</v>
      </c>
      <c r="T23" s="1">
        <f t="shared" si="26"/>
        <v>-9.85</v>
      </c>
      <c r="U23" s="1">
        <f t="shared" si="18"/>
        <v>41</v>
      </c>
      <c r="V23" s="1">
        <f>VLOOKUP(U23,剛性!$B$46:$K$100,7,FALSE)</f>
        <v>1119</v>
      </c>
      <c r="W23" s="1">
        <f>VLOOKUP(U23,剛性!$B$46:$K$100,9,FALSE)</f>
        <v>4.209932279909707E-3</v>
      </c>
      <c r="X23" s="1" t="str">
        <f>VLOOKUP(U23,剛性!$B$46:$K$100,3,FALSE)</f>
        <v>海側杭</v>
      </c>
      <c r="Z23" s="20">
        <v>20</v>
      </c>
      <c r="AA23" s="20">
        <v>3823</v>
      </c>
      <c r="AB23" s="20">
        <v>3467</v>
      </c>
      <c r="AC23" s="20">
        <v>3468</v>
      </c>
      <c r="AD23" s="20">
        <v>-13</v>
      </c>
      <c r="AE23" s="20">
        <v>-9.6</v>
      </c>
      <c r="AF23" s="20">
        <v>-13</v>
      </c>
      <c r="AG23" s="20">
        <v>-10.1</v>
      </c>
      <c r="AH23" s="20">
        <v>-13</v>
      </c>
      <c r="AI23" s="20">
        <v>-9.85</v>
      </c>
      <c r="AJ23" s="20">
        <v>41</v>
      </c>
      <c r="AK23" s="45">
        <f t="shared" si="7"/>
        <v>120</v>
      </c>
      <c r="AL23" s="3">
        <f t="shared" si="27"/>
        <v>2</v>
      </c>
      <c r="AM23" s="3">
        <f t="shared" si="28"/>
        <v>1</v>
      </c>
      <c r="AN23" s="3">
        <f t="shared" si="29"/>
        <v>1</v>
      </c>
      <c r="AO23" s="3">
        <f t="shared" si="30"/>
        <v>1</v>
      </c>
      <c r="AP23" s="3">
        <f t="shared" si="31"/>
        <v>3</v>
      </c>
      <c r="AQ23" s="3">
        <f t="shared" si="32"/>
        <v>4</v>
      </c>
      <c r="AR23" s="3">
        <f t="shared" si="33"/>
        <v>3</v>
      </c>
      <c r="AS23" s="3">
        <f t="shared" si="34"/>
        <v>3</v>
      </c>
      <c r="AT23" s="3">
        <f t="shared" si="35"/>
        <v>3</v>
      </c>
      <c r="AU23" t="str">
        <f t="shared" si="36"/>
        <v xml:space="preserve">  120 3823 3467 3468   -13.000    -9.600   -13.000   -10.100   41</v>
      </c>
    </row>
    <row r="24" spans="1:47">
      <c r="A24" s="2" t="s">
        <v>166</v>
      </c>
      <c r="E24">
        <f t="shared" si="0"/>
        <v>3147</v>
      </c>
      <c r="F24">
        <f t="shared" si="1"/>
        <v>-14</v>
      </c>
      <c r="G24">
        <f t="shared" si="2"/>
        <v>-14.7</v>
      </c>
      <c r="H24">
        <f t="shared" si="19"/>
        <v>21</v>
      </c>
      <c r="I24" s="2" t="s">
        <v>514</v>
      </c>
      <c r="K24" s="45">
        <f t="shared" si="20"/>
        <v>21</v>
      </c>
      <c r="L24" s="1">
        <f t="shared" si="3"/>
        <v>3824</v>
      </c>
      <c r="M24" s="1">
        <f t="shared" si="4"/>
        <v>3468</v>
      </c>
      <c r="N24" s="1">
        <f t="shared" si="5"/>
        <v>3469</v>
      </c>
      <c r="O24" s="1">
        <f t="shared" si="21"/>
        <v>-13</v>
      </c>
      <c r="P24" s="1">
        <f t="shared" si="22"/>
        <v>-10.1</v>
      </c>
      <c r="Q24" s="1">
        <f t="shared" si="23"/>
        <v>-13</v>
      </c>
      <c r="R24" s="1">
        <f t="shared" si="24"/>
        <v>-10.6</v>
      </c>
      <c r="S24" s="1">
        <f t="shared" si="25"/>
        <v>-13</v>
      </c>
      <c r="T24" s="1">
        <f t="shared" si="26"/>
        <v>-10.35</v>
      </c>
      <c r="U24" s="1">
        <f t="shared" si="18"/>
        <v>41</v>
      </c>
      <c r="V24" s="1">
        <f>VLOOKUP(U24,剛性!$B$46:$K$100,7,FALSE)</f>
        <v>1119</v>
      </c>
      <c r="W24" s="1">
        <f>VLOOKUP(U24,剛性!$B$46:$K$100,9,FALSE)</f>
        <v>4.209932279909707E-3</v>
      </c>
      <c r="X24" s="1" t="str">
        <f>VLOOKUP(U24,剛性!$B$46:$K$100,3,FALSE)</f>
        <v>海側杭</v>
      </c>
      <c r="Z24" s="20">
        <v>21</v>
      </c>
      <c r="AA24" s="20">
        <v>3824</v>
      </c>
      <c r="AB24" s="20">
        <v>3468</v>
      </c>
      <c r="AC24" s="20">
        <v>3469</v>
      </c>
      <c r="AD24" s="20">
        <v>-13</v>
      </c>
      <c r="AE24" s="20">
        <v>-10.1</v>
      </c>
      <c r="AF24" s="20">
        <v>-13</v>
      </c>
      <c r="AG24" s="20">
        <v>-10.6</v>
      </c>
      <c r="AH24" s="20">
        <v>-13</v>
      </c>
      <c r="AI24" s="20">
        <v>-10.35</v>
      </c>
      <c r="AJ24" s="20">
        <v>41</v>
      </c>
      <c r="AK24" s="45">
        <f t="shared" si="7"/>
        <v>121</v>
      </c>
      <c r="AL24" s="3">
        <f t="shared" si="27"/>
        <v>2</v>
      </c>
      <c r="AM24" s="3">
        <f t="shared" si="28"/>
        <v>1</v>
      </c>
      <c r="AN24" s="3">
        <f t="shared" si="29"/>
        <v>1</v>
      </c>
      <c r="AO24" s="3">
        <f t="shared" si="30"/>
        <v>1</v>
      </c>
      <c r="AP24" s="3">
        <f t="shared" si="31"/>
        <v>3</v>
      </c>
      <c r="AQ24" s="3">
        <f t="shared" si="32"/>
        <v>3</v>
      </c>
      <c r="AR24" s="3">
        <f t="shared" si="33"/>
        <v>3</v>
      </c>
      <c r="AS24" s="3">
        <f t="shared" si="34"/>
        <v>3</v>
      </c>
      <c r="AT24" s="3">
        <f t="shared" si="35"/>
        <v>3</v>
      </c>
      <c r="AU24" t="str">
        <f t="shared" si="36"/>
        <v xml:space="preserve">  121 3824 3468 3469   -13.000   -10.100   -13.000   -10.600   41</v>
      </c>
    </row>
    <row r="25" spans="1:47">
      <c r="A25" s="2" t="s">
        <v>167</v>
      </c>
      <c r="E25">
        <f t="shared" si="0"/>
        <v>3346</v>
      </c>
      <c r="F25">
        <f t="shared" si="1"/>
        <v>-14</v>
      </c>
      <c r="G25">
        <f t="shared" si="2"/>
        <v>-15.45</v>
      </c>
      <c r="H25">
        <f t="shared" si="19"/>
        <v>22</v>
      </c>
      <c r="I25" s="2" t="s">
        <v>515</v>
      </c>
      <c r="K25" s="45">
        <f t="shared" si="20"/>
        <v>22</v>
      </c>
      <c r="L25" s="1">
        <f t="shared" si="3"/>
        <v>3825</v>
      </c>
      <c r="M25" s="1">
        <f t="shared" si="4"/>
        <v>3469</v>
      </c>
      <c r="N25" s="1">
        <f t="shared" si="5"/>
        <v>3470</v>
      </c>
      <c r="O25" s="1">
        <f t="shared" ref="O25:O34" si="37">VLOOKUP(M25,$E$1:$G$10000,2,FALSE)</f>
        <v>-13</v>
      </c>
      <c r="P25" s="1">
        <f t="shared" ref="P25:P34" si="38">VLOOKUP(M25,$E$1:$G$10000,3,FALSE)</f>
        <v>-10.6</v>
      </c>
      <c r="Q25" s="1">
        <f t="shared" ref="Q25:Q34" si="39">VLOOKUP(N25,$E$1:$G$10000,2,FALSE)</f>
        <v>-13</v>
      </c>
      <c r="R25" s="1">
        <f t="shared" ref="R25:R34" si="40">VLOOKUP(N25,$E$1:$G$10000,3,FALSE)</f>
        <v>-11.1</v>
      </c>
      <c r="S25" s="1">
        <f t="shared" ref="S25:S34" si="41">ROUND(AVERAGE(O25,Q25),2)</f>
        <v>-13</v>
      </c>
      <c r="T25" s="1">
        <f t="shared" ref="T25:T34" si="42">ROUND(AVERAGE(P25,R25),2)</f>
        <v>-10.85</v>
      </c>
      <c r="U25" s="1">
        <f t="shared" si="18"/>
        <v>41</v>
      </c>
      <c r="V25" s="1">
        <f>VLOOKUP(U25,剛性!$B$46:$K$100,7,FALSE)</f>
        <v>1119</v>
      </c>
      <c r="W25" s="1">
        <f>VLOOKUP(U25,剛性!$B$46:$K$100,9,FALSE)</f>
        <v>4.209932279909707E-3</v>
      </c>
      <c r="X25" s="1" t="str">
        <f>VLOOKUP(U25,剛性!$B$46:$K$100,3,FALSE)</f>
        <v>海側杭</v>
      </c>
      <c r="Z25" s="20">
        <v>22</v>
      </c>
      <c r="AA25" s="20">
        <v>3825</v>
      </c>
      <c r="AB25" s="20">
        <v>3469</v>
      </c>
      <c r="AC25" s="20">
        <v>3470</v>
      </c>
      <c r="AD25" s="20">
        <v>-13</v>
      </c>
      <c r="AE25" s="20">
        <v>-10.6</v>
      </c>
      <c r="AF25" s="20">
        <v>-13</v>
      </c>
      <c r="AG25" s="20">
        <v>-11.1</v>
      </c>
      <c r="AH25" s="20">
        <v>-13</v>
      </c>
      <c r="AI25" s="20">
        <v>-10.85</v>
      </c>
      <c r="AJ25" s="20">
        <v>41</v>
      </c>
      <c r="AK25" s="45">
        <f t="shared" si="7"/>
        <v>122</v>
      </c>
      <c r="AL25" s="3">
        <f t="shared" si="27"/>
        <v>2</v>
      </c>
      <c r="AM25" s="3">
        <f t="shared" si="28"/>
        <v>1</v>
      </c>
      <c r="AN25" s="3">
        <f t="shared" si="29"/>
        <v>1</v>
      </c>
      <c r="AO25" s="3">
        <f t="shared" si="30"/>
        <v>1</v>
      </c>
      <c r="AP25" s="3">
        <f t="shared" si="31"/>
        <v>3</v>
      </c>
      <c r="AQ25" s="3">
        <f t="shared" si="32"/>
        <v>3</v>
      </c>
      <c r="AR25" s="3">
        <f t="shared" si="33"/>
        <v>3</v>
      </c>
      <c r="AS25" s="3">
        <f t="shared" si="34"/>
        <v>3</v>
      </c>
      <c r="AT25" s="3">
        <f t="shared" si="35"/>
        <v>3</v>
      </c>
      <c r="AU25" t="str">
        <f t="shared" si="36"/>
        <v xml:space="preserve">  122 3825 3469 3470   -13.000   -10.600   -13.000   -11.100   41</v>
      </c>
    </row>
    <row r="26" spans="1:47">
      <c r="A26" s="2" t="s">
        <v>168</v>
      </c>
      <c r="E26">
        <f t="shared" si="0"/>
        <v>525</v>
      </c>
      <c r="F26">
        <f t="shared" si="1"/>
        <v>-14</v>
      </c>
      <c r="G26">
        <f t="shared" si="2"/>
        <v>-16.2</v>
      </c>
      <c r="H26">
        <f t="shared" si="19"/>
        <v>23</v>
      </c>
      <c r="I26" s="2" t="s">
        <v>516</v>
      </c>
      <c r="K26" s="45">
        <f t="shared" si="20"/>
        <v>23</v>
      </c>
      <c r="L26" s="1">
        <f t="shared" si="3"/>
        <v>3826</v>
      </c>
      <c r="M26" s="1">
        <f t="shared" si="4"/>
        <v>3470</v>
      </c>
      <c r="N26" s="1">
        <f t="shared" si="5"/>
        <v>3471</v>
      </c>
      <c r="O26" s="1">
        <f t="shared" si="37"/>
        <v>-13</v>
      </c>
      <c r="P26" s="1">
        <f t="shared" si="38"/>
        <v>-11.1</v>
      </c>
      <c r="Q26" s="1">
        <f t="shared" si="39"/>
        <v>-13</v>
      </c>
      <c r="R26" s="1">
        <f t="shared" si="40"/>
        <v>-11.6</v>
      </c>
      <c r="S26" s="1">
        <f t="shared" si="41"/>
        <v>-13</v>
      </c>
      <c r="T26" s="1">
        <f t="shared" si="42"/>
        <v>-11.35</v>
      </c>
      <c r="U26" s="1">
        <f t="shared" si="18"/>
        <v>41</v>
      </c>
      <c r="V26" s="1">
        <f>VLOOKUP(U26,剛性!$B$46:$K$100,7,FALSE)</f>
        <v>1119</v>
      </c>
      <c r="W26" s="1">
        <f>VLOOKUP(U26,剛性!$B$46:$K$100,9,FALSE)</f>
        <v>4.209932279909707E-3</v>
      </c>
      <c r="X26" s="1" t="str">
        <f>VLOOKUP(U26,剛性!$B$46:$K$100,3,FALSE)</f>
        <v>海側杭</v>
      </c>
      <c r="Z26" s="20">
        <v>23</v>
      </c>
      <c r="AA26" s="20">
        <v>3826</v>
      </c>
      <c r="AB26" s="20">
        <v>3470</v>
      </c>
      <c r="AC26" s="20">
        <v>3471</v>
      </c>
      <c r="AD26" s="20">
        <v>-13</v>
      </c>
      <c r="AE26" s="20">
        <v>-11.1</v>
      </c>
      <c r="AF26" s="20">
        <v>-13</v>
      </c>
      <c r="AG26" s="20">
        <v>-11.6</v>
      </c>
      <c r="AH26" s="20">
        <v>-13</v>
      </c>
      <c r="AI26" s="20">
        <v>-11.35</v>
      </c>
      <c r="AJ26" s="20">
        <v>41</v>
      </c>
      <c r="AK26" s="45">
        <f t="shared" si="7"/>
        <v>123</v>
      </c>
      <c r="AL26" s="3">
        <f t="shared" si="27"/>
        <v>2</v>
      </c>
      <c r="AM26" s="3">
        <f t="shared" si="28"/>
        <v>1</v>
      </c>
      <c r="AN26" s="3">
        <f t="shared" si="29"/>
        <v>1</v>
      </c>
      <c r="AO26" s="3">
        <f t="shared" si="30"/>
        <v>1</v>
      </c>
      <c r="AP26" s="3">
        <f t="shared" si="31"/>
        <v>3</v>
      </c>
      <c r="AQ26" s="3">
        <f t="shared" si="32"/>
        <v>3</v>
      </c>
      <c r="AR26" s="3">
        <f t="shared" si="33"/>
        <v>3</v>
      </c>
      <c r="AS26" s="3">
        <f t="shared" si="34"/>
        <v>3</v>
      </c>
      <c r="AT26" s="3">
        <f t="shared" si="35"/>
        <v>3</v>
      </c>
      <c r="AU26" t="str">
        <f t="shared" si="36"/>
        <v xml:space="preserve">  123 3826 3470 3471   -13.000   -11.100   -13.000   -11.600   41</v>
      </c>
    </row>
    <row r="27" spans="1:47">
      <c r="A27" s="2" t="s">
        <v>169</v>
      </c>
      <c r="E27">
        <f t="shared" si="0"/>
        <v>526</v>
      </c>
      <c r="F27">
        <f t="shared" si="1"/>
        <v>-14</v>
      </c>
      <c r="G27">
        <f t="shared" si="2"/>
        <v>-18.5</v>
      </c>
      <c r="H27">
        <f t="shared" si="19"/>
        <v>24</v>
      </c>
      <c r="I27" s="2" t="s">
        <v>517</v>
      </c>
      <c r="K27" s="45">
        <f t="shared" si="20"/>
        <v>24</v>
      </c>
      <c r="L27" s="1">
        <f t="shared" si="3"/>
        <v>3827</v>
      </c>
      <c r="M27" s="1">
        <f t="shared" si="4"/>
        <v>3471</v>
      </c>
      <c r="N27" s="1">
        <f t="shared" si="5"/>
        <v>3472</v>
      </c>
      <c r="O27" s="1">
        <f t="shared" si="37"/>
        <v>-13</v>
      </c>
      <c r="P27" s="1">
        <f t="shared" si="38"/>
        <v>-11.6</v>
      </c>
      <c r="Q27" s="1">
        <f t="shared" si="39"/>
        <v>-13</v>
      </c>
      <c r="R27" s="1">
        <f t="shared" si="40"/>
        <v>-12.3</v>
      </c>
      <c r="S27" s="1">
        <f t="shared" si="41"/>
        <v>-13</v>
      </c>
      <c r="T27" s="1">
        <f t="shared" si="42"/>
        <v>-11.95</v>
      </c>
      <c r="U27" s="1">
        <f t="shared" si="18"/>
        <v>41</v>
      </c>
      <c r="V27" s="1">
        <f>VLOOKUP(U27,剛性!$B$46:$K$100,7,FALSE)</f>
        <v>1119</v>
      </c>
      <c r="W27" s="1">
        <f>VLOOKUP(U27,剛性!$B$46:$K$100,9,FALSE)</f>
        <v>4.209932279909707E-3</v>
      </c>
      <c r="X27" s="1" t="str">
        <f>VLOOKUP(U27,剛性!$B$46:$K$100,3,FALSE)</f>
        <v>海側杭</v>
      </c>
      <c r="Z27" s="20">
        <v>24</v>
      </c>
      <c r="AA27" s="20">
        <v>3827</v>
      </c>
      <c r="AB27" s="20">
        <v>3471</v>
      </c>
      <c r="AC27" s="20">
        <v>3472</v>
      </c>
      <c r="AD27" s="20">
        <v>-13</v>
      </c>
      <c r="AE27" s="20">
        <v>-11.6</v>
      </c>
      <c r="AF27" s="20">
        <v>-13</v>
      </c>
      <c r="AG27" s="20">
        <v>-12.3</v>
      </c>
      <c r="AH27" s="20">
        <v>-13</v>
      </c>
      <c r="AI27" s="20">
        <v>-11.95</v>
      </c>
      <c r="AJ27" s="20">
        <v>41</v>
      </c>
      <c r="AK27" s="45">
        <f t="shared" si="7"/>
        <v>124</v>
      </c>
      <c r="AL27" s="3">
        <f t="shared" si="27"/>
        <v>2</v>
      </c>
      <c r="AM27" s="3">
        <f t="shared" si="28"/>
        <v>1</v>
      </c>
      <c r="AN27" s="3">
        <f t="shared" si="29"/>
        <v>1</v>
      </c>
      <c r="AO27" s="3">
        <f t="shared" si="30"/>
        <v>1</v>
      </c>
      <c r="AP27" s="3">
        <f t="shared" si="31"/>
        <v>3</v>
      </c>
      <c r="AQ27" s="3">
        <f t="shared" si="32"/>
        <v>3</v>
      </c>
      <c r="AR27" s="3">
        <f t="shared" si="33"/>
        <v>3</v>
      </c>
      <c r="AS27" s="3">
        <f t="shared" si="34"/>
        <v>3</v>
      </c>
      <c r="AT27" s="3">
        <f t="shared" si="35"/>
        <v>3</v>
      </c>
      <c r="AU27" t="str">
        <f t="shared" si="36"/>
        <v xml:space="preserve">  124 3827 3471 3472   -13.000   -11.600   -13.000   -12.300   41</v>
      </c>
    </row>
    <row r="28" spans="1:47">
      <c r="A28" s="2" t="s">
        <v>170</v>
      </c>
      <c r="E28">
        <f t="shared" si="0"/>
        <v>527</v>
      </c>
      <c r="F28">
        <f t="shared" si="1"/>
        <v>-14</v>
      </c>
      <c r="G28">
        <f t="shared" si="2"/>
        <v>-20.67</v>
      </c>
      <c r="H28">
        <f t="shared" si="19"/>
        <v>25</v>
      </c>
      <c r="I28" s="2" t="s">
        <v>518</v>
      </c>
      <c r="K28" s="45">
        <f t="shared" si="20"/>
        <v>25</v>
      </c>
      <c r="L28" s="1">
        <f t="shared" si="3"/>
        <v>3828</v>
      </c>
      <c r="M28" s="1">
        <f t="shared" si="4"/>
        <v>3472</v>
      </c>
      <c r="N28" s="1">
        <f t="shared" si="5"/>
        <v>3473</v>
      </c>
      <c r="O28" s="1">
        <f t="shared" si="37"/>
        <v>-13</v>
      </c>
      <c r="P28" s="1">
        <f t="shared" si="38"/>
        <v>-12.3</v>
      </c>
      <c r="Q28" s="1">
        <f t="shared" si="39"/>
        <v>-13</v>
      </c>
      <c r="R28" s="1">
        <f t="shared" si="40"/>
        <v>-13.2</v>
      </c>
      <c r="S28" s="1">
        <f t="shared" si="41"/>
        <v>-13</v>
      </c>
      <c r="T28" s="1">
        <f t="shared" si="42"/>
        <v>-12.75</v>
      </c>
      <c r="U28" s="1">
        <f t="shared" si="18"/>
        <v>41</v>
      </c>
      <c r="V28" s="1">
        <f>VLOOKUP(U28,剛性!$B$46:$K$100,7,FALSE)</f>
        <v>1119</v>
      </c>
      <c r="W28" s="1">
        <f>VLOOKUP(U28,剛性!$B$46:$K$100,9,FALSE)</f>
        <v>4.209932279909707E-3</v>
      </c>
      <c r="X28" s="1" t="str">
        <f>VLOOKUP(U28,剛性!$B$46:$K$100,3,FALSE)</f>
        <v>海側杭</v>
      </c>
      <c r="Z28" s="20">
        <v>25</v>
      </c>
      <c r="AA28" s="20">
        <v>3828</v>
      </c>
      <c r="AB28" s="20">
        <v>3472</v>
      </c>
      <c r="AC28" s="20">
        <v>3473</v>
      </c>
      <c r="AD28" s="20">
        <v>-13</v>
      </c>
      <c r="AE28" s="20">
        <v>-12.3</v>
      </c>
      <c r="AF28" s="20">
        <v>-13</v>
      </c>
      <c r="AG28" s="20">
        <v>-13.2</v>
      </c>
      <c r="AH28" s="20">
        <v>-13</v>
      </c>
      <c r="AI28" s="20">
        <v>-12.75</v>
      </c>
      <c r="AJ28" s="20">
        <v>41</v>
      </c>
      <c r="AK28" s="45">
        <f t="shared" si="7"/>
        <v>125</v>
      </c>
      <c r="AL28" s="3">
        <f t="shared" si="27"/>
        <v>2</v>
      </c>
      <c r="AM28" s="3">
        <f t="shared" si="28"/>
        <v>1</v>
      </c>
      <c r="AN28" s="3">
        <f t="shared" si="29"/>
        <v>1</v>
      </c>
      <c r="AO28" s="3">
        <f t="shared" si="30"/>
        <v>1</v>
      </c>
      <c r="AP28" s="3">
        <f t="shared" si="31"/>
        <v>3</v>
      </c>
      <c r="AQ28" s="3">
        <f t="shared" si="32"/>
        <v>3</v>
      </c>
      <c r="AR28" s="3">
        <f t="shared" si="33"/>
        <v>3</v>
      </c>
      <c r="AS28" s="3">
        <f t="shared" si="34"/>
        <v>3</v>
      </c>
      <c r="AT28" s="3">
        <f t="shared" si="35"/>
        <v>3</v>
      </c>
      <c r="AU28" t="str">
        <f t="shared" si="36"/>
        <v xml:space="preserve">  125 3828 3472 3473   -13.000   -12.300   -13.000   -13.200   41</v>
      </c>
    </row>
    <row r="29" spans="1:47">
      <c r="A29" s="2" t="s">
        <v>171</v>
      </c>
      <c r="E29">
        <f t="shared" si="0"/>
        <v>528</v>
      </c>
      <c r="F29">
        <f t="shared" si="1"/>
        <v>-14</v>
      </c>
      <c r="G29">
        <f t="shared" si="2"/>
        <v>-22.83</v>
      </c>
      <c r="H29">
        <f t="shared" si="19"/>
        <v>26</v>
      </c>
      <c r="I29" s="2" t="s">
        <v>519</v>
      </c>
      <c r="K29" s="45">
        <f t="shared" si="20"/>
        <v>26</v>
      </c>
      <c r="L29" s="1">
        <f t="shared" si="3"/>
        <v>3829</v>
      </c>
      <c r="M29" s="1">
        <f t="shared" si="4"/>
        <v>3473</v>
      </c>
      <c r="N29" s="1">
        <f t="shared" si="5"/>
        <v>3474</v>
      </c>
      <c r="O29" s="1">
        <f t="shared" si="37"/>
        <v>-13</v>
      </c>
      <c r="P29" s="1">
        <f t="shared" si="38"/>
        <v>-13.2</v>
      </c>
      <c r="Q29" s="1">
        <f t="shared" si="39"/>
        <v>-13</v>
      </c>
      <c r="R29" s="1">
        <f t="shared" si="40"/>
        <v>-13.95</v>
      </c>
      <c r="S29" s="1">
        <f t="shared" si="41"/>
        <v>-13</v>
      </c>
      <c r="T29" s="1">
        <f t="shared" si="42"/>
        <v>-13.58</v>
      </c>
      <c r="U29" s="1">
        <f t="shared" si="18"/>
        <v>41</v>
      </c>
      <c r="V29" s="1">
        <f>VLOOKUP(U29,剛性!$B$46:$K$100,7,FALSE)</f>
        <v>1119</v>
      </c>
      <c r="W29" s="1">
        <f>VLOOKUP(U29,剛性!$B$46:$K$100,9,FALSE)</f>
        <v>4.209932279909707E-3</v>
      </c>
      <c r="X29" s="1" t="str">
        <f>VLOOKUP(U29,剛性!$B$46:$K$100,3,FALSE)</f>
        <v>海側杭</v>
      </c>
      <c r="Z29" s="20">
        <v>26</v>
      </c>
      <c r="AA29" s="20">
        <v>3829</v>
      </c>
      <c r="AB29" s="20">
        <v>3473</v>
      </c>
      <c r="AC29" s="20">
        <v>3474</v>
      </c>
      <c r="AD29" s="20">
        <v>-13</v>
      </c>
      <c r="AE29" s="20">
        <v>-13.2</v>
      </c>
      <c r="AF29" s="20">
        <v>-13</v>
      </c>
      <c r="AG29" s="20">
        <v>-13.95</v>
      </c>
      <c r="AH29" s="20">
        <v>-13</v>
      </c>
      <c r="AI29" s="20">
        <v>-13.58</v>
      </c>
      <c r="AJ29" s="20">
        <v>41</v>
      </c>
      <c r="AK29" s="45">
        <f t="shared" si="7"/>
        <v>126</v>
      </c>
      <c r="AL29" s="3">
        <f t="shared" si="27"/>
        <v>2</v>
      </c>
      <c r="AM29" s="3">
        <f t="shared" si="28"/>
        <v>1</v>
      </c>
      <c r="AN29" s="3">
        <f t="shared" si="29"/>
        <v>1</v>
      </c>
      <c r="AO29" s="3">
        <f t="shared" si="30"/>
        <v>1</v>
      </c>
      <c r="AP29" s="3">
        <f t="shared" si="31"/>
        <v>3</v>
      </c>
      <c r="AQ29" s="3">
        <f t="shared" si="32"/>
        <v>3</v>
      </c>
      <c r="AR29" s="3">
        <f t="shared" si="33"/>
        <v>3</v>
      </c>
      <c r="AS29" s="3">
        <f t="shared" si="34"/>
        <v>3</v>
      </c>
      <c r="AT29" s="3">
        <f t="shared" si="35"/>
        <v>3</v>
      </c>
      <c r="AU29" t="str">
        <f t="shared" si="36"/>
        <v xml:space="preserve">  126 3829 3473 3474   -13.000   -13.200   -13.000   -13.950   41</v>
      </c>
    </row>
    <row r="30" spans="1:47">
      <c r="A30" s="2" t="s">
        <v>172</v>
      </c>
      <c r="E30">
        <f t="shared" si="0"/>
        <v>529</v>
      </c>
      <c r="F30">
        <f t="shared" si="1"/>
        <v>-14</v>
      </c>
      <c r="G30">
        <f t="shared" si="2"/>
        <v>-25</v>
      </c>
      <c r="H30">
        <f t="shared" si="19"/>
        <v>27</v>
      </c>
      <c r="I30" s="2" t="s">
        <v>520</v>
      </c>
      <c r="K30" s="45">
        <f t="shared" si="20"/>
        <v>27</v>
      </c>
      <c r="L30" s="1">
        <f t="shared" si="3"/>
        <v>3830</v>
      </c>
      <c r="M30" s="1">
        <f t="shared" si="4"/>
        <v>3474</v>
      </c>
      <c r="N30" s="1">
        <f t="shared" si="5"/>
        <v>3475</v>
      </c>
      <c r="O30" s="1">
        <f t="shared" si="37"/>
        <v>-13</v>
      </c>
      <c r="P30" s="1">
        <f t="shared" si="38"/>
        <v>-13.95</v>
      </c>
      <c r="Q30" s="1">
        <f t="shared" si="39"/>
        <v>-13</v>
      </c>
      <c r="R30" s="1">
        <f t="shared" si="40"/>
        <v>-14.7</v>
      </c>
      <c r="S30" s="1">
        <f t="shared" si="41"/>
        <v>-13</v>
      </c>
      <c r="T30" s="1">
        <f t="shared" si="42"/>
        <v>-14.33</v>
      </c>
      <c r="U30" s="1">
        <f t="shared" si="18"/>
        <v>41</v>
      </c>
      <c r="V30" s="1">
        <f>VLOOKUP(U30,剛性!$B$46:$K$100,7,FALSE)</f>
        <v>1119</v>
      </c>
      <c r="W30" s="1">
        <f>VLOOKUP(U30,剛性!$B$46:$K$100,9,FALSE)</f>
        <v>4.209932279909707E-3</v>
      </c>
      <c r="X30" s="1" t="str">
        <f>VLOOKUP(U30,剛性!$B$46:$K$100,3,FALSE)</f>
        <v>海側杭</v>
      </c>
      <c r="Z30" s="20">
        <v>27</v>
      </c>
      <c r="AA30" s="20">
        <v>3830</v>
      </c>
      <c r="AB30" s="20">
        <v>3474</v>
      </c>
      <c r="AC30" s="20">
        <v>3475</v>
      </c>
      <c r="AD30" s="20">
        <v>-13</v>
      </c>
      <c r="AE30" s="20">
        <v>-13.95</v>
      </c>
      <c r="AF30" s="20">
        <v>-13</v>
      </c>
      <c r="AG30" s="20">
        <v>-14.7</v>
      </c>
      <c r="AH30" s="20">
        <v>-13</v>
      </c>
      <c r="AI30" s="20">
        <v>-14.33</v>
      </c>
      <c r="AJ30" s="20">
        <v>41</v>
      </c>
      <c r="AK30" s="45">
        <f t="shared" si="7"/>
        <v>127</v>
      </c>
      <c r="AL30" s="3">
        <f t="shared" si="27"/>
        <v>2</v>
      </c>
      <c r="AM30" s="3">
        <f t="shared" si="28"/>
        <v>1</v>
      </c>
      <c r="AN30" s="3">
        <f t="shared" si="29"/>
        <v>1</v>
      </c>
      <c r="AO30" s="3">
        <f t="shared" si="30"/>
        <v>1</v>
      </c>
      <c r="AP30" s="3">
        <f t="shared" si="31"/>
        <v>3</v>
      </c>
      <c r="AQ30" s="3">
        <f t="shared" si="32"/>
        <v>3</v>
      </c>
      <c r="AR30" s="3">
        <f t="shared" si="33"/>
        <v>3</v>
      </c>
      <c r="AS30" s="3">
        <f t="shared" si="34"/>
        <v>3</v>
      </c>
      <c r="AT30" s="3">
        <f t="shared" si="35"/>
        <v>3</v>
      </c>
      <c r="AU30" t="str">
        <f t="shared" si="36"/>
        <v xml:space="preserve">  127 3830 3474 3475   -13.000   -13.950   -13.000   -14.700   41</v>
      </c>
    </row>
    <row r="31" spans="1:47">
      <c r="A31" s="2" t="s">
        <v>173</v>
      </c>
      <c r="E31">
        <f t="shared" si="0"/>
        <v>2288</v>
      </c>
      <c r="F31">
        <f t="shared" si="1"/>
        <v>-14</v>
      </c>
      <c r="G31">
        <f t="shared" si="2"/>
        <v>-12.3</v>
      </c>
      <c r="H31">
        <f t="shared" si="19"/>
        <v>28</v>
      </c>
      <c r="I31" s="2" t="s">
        <v>521</v>
      </c>
      <c r="K31" s="45">
        <f t="shared" si="20"/>
        <v>28</v>
      </c>
      <c r="L31" s="1">
        <f t="shared" si="3"/>
        <v>3831</v>
      </c>
      <c r="M31" s="1">
        <f t="shared" si="4"/>
        <v>3475</v>
      </c>
      <c r="N31" s="1">
        <f t="shared" si="5"/>
        <v>3476</v>
      </c>
      <c r="O31" s="1">
        <f t="shared" si="37"/>
        <v>-13</v>
      </c>
      <c r="P31" s="1">
        <f t="shared" si="38"/>
        <v>-14.7</v>
      </c>
      <c r="Q31" s="1">
        <f t="shared" si="39"/>
        <v>-13</v>
      </c>
      <c r="R31" s="1">
        <f t="shared" si="40"/>
        <v>-15.45</v>
      </c>
      <c r="S31" s="1">
        <f t="shared" si="41"/>
        <v>-13</v>
      </c>
      <c r="T31" s="1">
        <f t="shared" si="42"/>
        <v>-15.08</v>
      </c>
      <c r="U31" s="1">
        <f t="shared" si="18"/>
        <v>41</v>
      </c>
      <c r="V31" s="1">
        <f>VLOOKUP(U31,剛性!$B$46:$K$100,7,FALSE)</f>
        <v>1119</v>
      </c>
      <c r="W31" s="1">
        <f>VLOOKUP(U31,剛性!$B$46:$K$100,9,FALSE)</f>
        <v>4.209932279909707E-3</v>
      </c>
      <c r="X31" s="1" t="str">
        <f>VLOOKUP(U31,剛性!$B$46:$K$100,3,FALSE)</f>
        <v>海側杭</v>
      </c>
      <c r="Z31" s="20">
        <v>28</v>
      </c>
      <c r="AA31" s="20">
        <v>3831</v>
      </c>
      <c r="AB31" s="20">
        <v>3475</v>
      </c>
      <c r="AC31" s="20">
        <v>3476</v>
      </c>
      <c r="AD31" s="20">
        <v>-13</v>
      </c>
      <c r="AE31" s="20">
        <v>-14.7</v>
      </c>
      <c r="AF31" s="20">
        <v>-13</v>
      </c>
      <c r="AG31" s="20">
        <v>-15.45</v>
      </c>
      <c r="AH31" s="20">
        <v>-13</v>
      </c>
      <c r="AI31" s="20">
        <v>-15.08</v>
      </c>
      <c r="AJ31" s="20">
        <v>41</v>
      </c>
      <c r="AK31" s="45">
        <f t="shared" si="7"/>
        <v>128</v>
      </c>
      <c r="AL31" s="3">
        <f t="shared" si="27"/>
        <v>2</v>
      </c>
      <c r="AM31" s="3">
        <f t="shared" si="28"/>
        <v>1</v>
      </c>
      <c r="AN31" s="3">
        <f t="shared" si="29"/>
        <v>1</v>
      </c>
      <c r="AO31" s="3">
        <f t="shared" si="30"/>
        <v>1</v>
      </c>
      <c r="AP31" s="3">
        <f t="shared" si="31"/>
        <v>3</v>
      </c>
      <c r="AQ31" s="3">
        <f t="shared" si="32"/>
        <v>3</v>
      </c>
      <c r="AR31" s="3">
        <f t="shared" si="33"/>
        <v>3</v>
      </c>
      <c r="AS31" s="3">
        <f t="shared" si="34"/>
        <v>3</v>
      </c>
      <c r="AT31" s="3">
        <f t="shared" si="35"/>
        <v>3</v>
      </c>
      <c r="AU31" t="str">
        <f t="shared" si="36"/>
        <v xml:space="preserve">  128 3831 3475 3476   -13.000   -14.700   -13.000   -15.450   41</v>
      </c>
    </row>
    <row r="32" spans="1:47">
      <c r="A32" s="2" t="s">
        <v>174</v>
      </c>
      <c r="E32">
        <f t="shared" si="0"/>
        <v>3558</v>
      </c>
      <c r="F32">
        <f t="shared" si="1"/>
        <v>-13.33</v>
      </c>
      <c r="G32">
        <f t="shared" si="2"/>
        <v>3.0049999999999999</v>
      </c>
      <c r="H32">
        <f t="shared" si="19"/>
        <v>29</v>
      </c>
      <c r="I32" s="2" t="s">
        <v>522</v>
      </c>
      <c r="K32" s="45">
        <f t="shared" si="20"/>
        <v>29</v>
      </c>
      <c r="L32" s="1">
        <f t="shared" si="3"/>
        <v>3832</v>
      </c>
      <c r="M32" s="1">
        <f t="shared" si="4"/>
        <v>3476</v>
      </c>
      <c r="N32" s="1">
        <f t="shared" si="5"/>
        <v>3477</v>
      </c>
      <c r="O32" s="1">
        <f t="shared" si="37"/>
        <v>-13</v>
      </c>
      <c r="P32" s="1">
        <f t="shared" si="38"/>
        <v>-15.45</v>
      </c>
      <c r="Q32" s="1">
        <f t="shared" si="39"/>
        <v>-13</v>
      </c>
      <c r="R32" s="1">
        <f t="shared" si="40"/>
        <v>-16.2</v>
      </c>
      <c r="S32" s="1">
        <f t="shared" si="41"/>
        <v>-13</v>
      </c>
      <c r="T32" s="1">
        <f t="shared" si="42"/>
        <v>-15.83</v>
      </c>
      <c r="U32" s="1">
        <f t="shared" si="18"/>
        <v>41</v>
      </c>
      <c r="V32" s="1">
        <f>VLOOKUP(U32,剛性!$B$46:$K$100,7,FALSE)</f>
        <v>1119</v>
      </c>
      <c r="W32" s="1">
        <f>VLOOKUP(U32,剛性!$B$46:$K$100,9,FALSE)</f>
        <v>4.209932279909707E-3</v>
      </c>
      <c r="X32" s="1" t="str">
        <f>VLOOKUP(U32,剛性!$B$46:$K$100,3,FALSE)</f>
        <v>海側杭</v>
      </c>
      <c r="Z32" s="20">
        <v>29</v>
      </c>
      <c r="AA32" s="20">
        <v>3832</v>
      </c>
      <c r="AB32" s="20">
        <v>3476</v>
      </c>
      <c r="AC32" s="20">
        <v>3477</v>
      </c>
      <c r="AD32" s="20">
        <v>-13</v>
      </c>
      <c r="AE32" s="20">
        <v>-15.45</v>
      </c>
      <c r="AF32" s="20">
        <v>-13</v>
      </c>
      <c r="AG32" s="20">
        <v>-16.2</v>
      </c>
      <c r="AH32" s="20">
        <v>-13</v>
      </c>
      <c r="AI32" s="20">
        <v>-15.83</v>
      </c>
      <c r="AJ32" s="20">
        <v>41</v>
      </c>
      <c r="AK32" s="45">
        <f t="shared" si="7"/>
        <v>129</v>
      </c>
      <c r="AL32" s="3">
        <f t="shared" si="27"/>
        <v>2</v>
      </c>
      <c r="AM32" s="3">
        <f t="shared" si="28"/>
        <v>1</v>
      </c>
      <c r="AN32" s="3">
        <f t="shared" si="29"/>
        <v>1</v>
      </c>
      <c r="AO32" s="3">
        <f t="shared" si="30"/>
        <v>1</v>
      </c>
      <c r="AP32" s="3">
        <f t="shared" si="31"/>
        <v>3</v>
      </c>
      <c r="AQ32" s="3">
        <f t="shared" si="32"/>
        <v>3</v>
      </c>
      <c r="AR32" s="3">
        <f t="shared" si="33"/>
        <v>3</v>
      </c>
      <c r="AS32" s="3">
        <f t="shared" si="34"/>
        <v>3</v>
      </c>
      <c r="AT32" s="3">
        <f t="shared" si="35"/>
        <v>3</v>
      </c>
      <c r="AU32" t="str">
        <f t="shared" si="36"/>
        <v xml:space="preserve">  129 3832 3476 3477   -13.000   -15.450   -13.000   -16.200   41</v>
      </c>
    </row>
    <row r="33" spans="1:47">
      <c r="A33" s="2" t="s">
        <v>175</v>
      </c>
      <c r="E33">
        <f t="shared" si="0"/>
        <v>3574</v>
      </c>
      <c r="F33">
        <f t="shared" si="1"/>
        <v>-13</v>
      </c>
      <c r="G33">
        <f t="shared" si="2"/>
        <v>3.01</v>
      </c>
      <c r="H33">
        <f t="shared" si="19"/>
        <v>30</v>
      </c>
      <c r="I33" s="2" t="s">
        <v>523</v>
      </c>
      <c r="K33" s="45">
        <v>1</v>
      </c>
      <c r="L33" s="1">
        <f t="shared" si="3"/>
        <v>3833</v>
      </c>
      <c r="M33" s="1">
        <f t="shared" si="4"/>
        <v>3575</v>
      </c>
      <c r="N33" s="1">
        <f t="shared" si="5"/>
        <v>3479</v>
      </c>
      <c r="O33" s="1">
        <f t="shared" si="37"/>
        <v>-8</v>
      </c>
      <c r="P33" s="1">
        <f t="shared" si="38"/>
        <v>3.08</v>
      </c>
      <c r="Q33" s="1">
        <f t="shared" si="39"/>
        <v>-8</v>
      </c>
      <c r="R33" s="1">
        <f t="shared" si="40"/>
        <v>2.78</v>
      </c>
      <c r="S33" s="1">
        <f t="shared" si="41"/>
        <v>-8</v>
      </c>
      <c r="T33" s="1">
        <f t="shared" si="42"/>
        <v>2.93</v>
      </c>
      <c r="U33" s="1">
        <f t="shared" si="18"/>
        <v>49</v>
      </c>
      <c r="V33" s="1">
        <f>VLOOKUP(U33,剛性!$B$46:$K$100,7,FALSE)</f>
        <v>1833</v>
      </c>
      <c r="W33" s="1">
        <f>VLOOKUP(U33,剛性!$B$46:$K$100,9,FALSE)</f>
        <v>5.7102803738317762E-4</v>
      </c>
      <c r="X33" s="1" t="str">
        <f>VLOOKUP(U33,剛性!$B$46:$K$100,3,FALSE)</f>
        <v>中間杭杭頭部</v>
      </c>
      <c r="Z33" s="20">
        <v>1</v>
      </c>
      <c r="AA33" s="20">
        <v>3833</v>
      </c>
      <c r="AB33" s="20">
        <v>3575</v>
      </c>
      <c r="AC33" s="20">
        <v>3479</v>
      </c>
      <c r="AD33" s="20">
        <v>-8</v>
      </c>
      <c r="AE33" s="20">
        <v>3.08</v>
      </c>
      <c r="AF33" s="20">
        <v>-8</v>
      </c>
      <c r="AG33" s="20">
        <v>2.78</v>
      </c>
      <c r="AH33" s="20">
        <v>-8</v>
      </c>
      <c r="AI33" s="20">
        <v>2.93</v>
      </c>
      <c r="AJ33" s="20">
        <v>49</v>
      </c>
      <c r="AK33" s="45">
        <f t="shared" ref="AK33:AK47" si="43">200+$Z33</f>
        <v>201</v>
      </c>
      <c r="AL33" s="3">
        <f t="shared" si="27"/>
        <v>2</v>
      </c>
      <c r="AM33" s="3">
        <f t="shared" si="28"/>
        <v>1</v>
      </c>
      <c r="AN33" s="3">
        <f t="shared" si="29"/>
        <v>1</v>
      </c>
      <c r="AO33" s="3">
        <f t="shared" si="30"/>
        <v>1</v>
      </c>
      <c r="AP33" s="3">
        <f t="shared" si="31"/>
        <v>4</v>
      </c>
      <c r="AQ33" s="3">
        <f t="shared" si="32"/>
        <v>5</v>
      </c>
      <c r="AR33" s="3">
        <f t="shared" si="33"/>
        <v>4</v>
      </c>
      <c r="AS33" s="3">
        <f t="shared" si="34"/>
        <v>5</v>
      </c>
      <c r="AT33" s="3">
        <f t="shared" si="35"/>
        <v>3</v>
      </c>
      <c r="AU33" t="str">
        <f t="shared" si="36"/>
        <v xml:space="preserve">  201 3833 3575 3479    -8.000     3.080    -8.000     2.780   49</v>
      </c>
    </row>
    <row r="34" spans="1:47">
      <c r="A34" s="2" t="s">
        <v>176</v>
      </c>
      <c r="E34">
        <f t="shared" si="0"/>
        <v>3449</v>
      </c>
      <c r="F34">
        <f t="shared" si="1"/>
        <v>-13</v>
      </c>
      <c r="G34">
        <f t="shared" si="2"/>
        <v>2.71</v>
      </c>
      <c r="H34">
        <f t="shared" si="19"/>
        <v>31</v>
      </c>
      <c r="I34" s="2" t="s">
        <v>524</v>
      </c>
      <c r="K34" s="45">
        <f t="shared" si="20"/>
        <v>2</v>
      </c>
      <c r="L34" s="1">
        <f t="shared" si="3"/>
        <v>3834</v>
      </c>
      <c r="M34" s="1">
        <f t="shared" si="4"/>
        <v>3479</v>
      </c>
      <c r="N34" s="1">
        <f t="shared" si="5"/>
        <v>3480</v>
      </c>
      <c r="O34" s="1">
        <f t="shared" si="37"/>
        <v>-8</v>
      </c>
      <c r="P34" s="1">
        <f t="shared" si="38"/>
        <v>2.78</v>
      </c>
      <c r="Q34" s="1">
        <f t="shared" si="39"/>
        <v>-8</v>
      </c>
      <c r="R34" s="1">
        <f t="shared" si="40"/>
        <v>2.4</v>
      </c>
      <c r="S34" s="1">
        <f t="shared" si="41"/>
        <v>-8</v>
      </c>
      <c r="T34" s="1">
        <f t="shared" si="42"/>
        <v>2.59</v>
      </c>
      <c r="U34" s="1">
        <f t="shared" si="18"/>
        <v>49</v>
      </c>
      <c r="V34" s="1">
        <f>VLOOKUP(U34,剛性!$B$46:$K$100,7,FALSE)</f>
        <v>1833</v>
      </c>
      <c r="W34" s="1">
        <f>VLOOKUP(U34,剛性!$B$46:$K$100,9,FALSE)</f>
        <v>5.7102803738317762E-4</v>
      </c>
      <c r="X34" s="1" t="str">
        <f>VLOOKUP(U34,剛性!$B$46:$K$100,3,FALSE)</f>
        <v>中間杭杭頭部</v>
      </c>
      <c r="Z34" s="20">
        <v>2</v>
      </c>
      <c r="AA34" s="20">
        <v>3834</v>
      </c>
      <c r="AB34" s="20">
        <v>3479</v>
      </c>
      <c r="AC34" s="20">
        <v>3480</v>
      </c>
      <c r="AD34" s="20">
        <v>-8</v>
      </c>
      <c r="AE34" s="20">
        <v>2.78</v>
      </c>
      <c r="AF34" s="20">
        <v>-8</v>
      </c>
      <c r="AG34" s="20">
        <v>2.4</v>
      </c>
      <c r="AH34" s="20">
        <v>-8</v>
      </c>
      <c r="AI34" s="20">
        <v>2.59</v>
      </c>
      <c r="AJ34" s="20">
        <v>49</v>
      </c>
      <c r="AK34" s="45">
        <f t="shared" si="43"/>
        <v>202</v>
      </c>
      <c r="AL34" s="3">
        <f t="shared" si="27"/>
        <v>2</v>
      </c>
      <c r="AM34" s="3">
        <f t="shared" si="28"/>
        <v>1</v>
      </c>
      <c r="AN34" s="3">
        <f t="shared" si="29"/>
        <v>1</v>
      </c>
      <c r="AO34" s="3">
        <f t="shared" si="30"/>
        <v>1</v>
      </c>
      <c r="AP34" s="3">
        <f t="shared" si="31"/>
        <v>4</v>
      </c>
      <c r="AQ34" s="3">
        <f t="shared" si="32"/>
        <v>5</v>
      </c>
      <c r="AR34" s="3">
        <f t="shared" si="33"/>
        <v>4</v>
      </c>
      <c r="AS34" s="3">
        <f t="shared" si="34"/>
        <v>5</v>
      </c>
      <c r="AT34" s="3">
        <f t="shared" si="35"/>
        <v>3</v>
      </c>
      <c r="AU34" t="str">
        <f t="shared" si="36"/>
        <v xml:space="preserve">  202 3834 3479 3480    -8.000     2.780    -8.000     2.400   49</v>
      </c>
    </row>
    <row r="35" spans="1:47">
      <c r="A35" s="2" t="s">
        <v>177</v>
      </c>
      <c r="E35">
        <f t="shared" si="0"/>
        <v>3450</v>
      </c>
      <c r="F35">
        <f t="shared" si="1"/>
        <v>-13</v>
      </c>
      <c r="G35">
        <f t="shared" si="2"/>
        <v>2.4</v>
      </c>
      <c r="H35">
        <f t="shared" si="19"/>
        <v>32</v>
      </c>
      <c r="I35" s="2" t="s">
        <v>525</v>
      </c>
      <c r="K35" s="45">
        <f t="shared" si="20"/>
        <v>3</v>
      </c>
      <c r="L35" s="1">
        <f t="shared" si="3"/>
        <v>3835</v>
      </c>
      <c r="M35" s="1">
        <f t="shared" si="4"/>
        <v>3480</v>
      </c>
      <c r="N35" s="1">
        <f t="shared" si="5"/>
        <v>3481</v>
      </c>
      <c r="O35" s="1">
        <f t="shared" ref="O35:O78" si="44">VLOOKUP(M35,$E$1:$G$10000,2,FALSE)</f>
        <v>-8</v>
      </c>
      <c r="P35" s="1">
        <f t="shared" ref="P35:P78" si="45">VLOOKUP(M35,$E$1:$G$10000,3,FALSE)</f>
        <v>2.4</v>
      </c>
      <c r="Q35" s="1">
        <f t="shared" ref="Q35:Q78" si="46">VLOOKUP(N35,$E$1:$G$10000,2,FALSE)</f>
        <v>-8</v>
      </c>
      <c r="R35" s="1">
        <f t="shared" ref="R35:R78" si="47">VLOOKUP(N35,$E$1:$G$10000,3,FALSE)</f>
        <v>2</v>
      </c>
      <c r="S35" s="1">
        <f t="shared" ref="S35:S78" si="48">ROUND(AVERAGE(O35,Q35),2)</f>
        <v>-8</v>
      </c>
      <c r="T35" s="1">
        <f t="shared" ref="T35:T78" si="49">ROUND(AVERAGE(P35,R35),2)</f>
        <v>2.2000000000000002</v>
      </c>
      <c r="U35" s="1">
        <f t="shared" si="18"/>
        <v>49</v>
      </c>
      <c r="V35" s="1">
        <f>VLOOKUP(U35,剛性!$B$46:$K$100,7,FALSE)</f>
        <v>1833</v>
      </c>
      <c r="W35" s="1">
        <f>VLOOKUP(U35,剛性!$B$46:$K$100,9,FALSE)</f>
        <v>5.7102803738317762E-4</v>
      </c>
      <c r="X35" s="1" t="str">
        <f>VLOOKUP(U35,剛性!$B$46:$K$100,3,FALSE)</f>
        <v>中間杭杭頭部</v>
      </c>
      <c r="Z35" s="20">
        <v>3</v>
      </c>
      <c r="AA35" s="20">
        <v>3835</v>
      </c>
      <c r="AB35" s="20">
        <v>3480</v>
      </c>
      <c r="AC35" s="20">
        <v>3481</v>
      </c>
      <c r="AD35" s="20">
        <v>-8</v>
      </c>
      <c r="AE35" s="20">
        <v>2.4</v>
      </c>
      <c r="AF35" s="20">
        <v>-8</v>
      </c>
      <c r="AG35" s="20">
        <v>2</v>
      </c>
      <c r="AH35" s="20">
        <v>-8</v>
      </c>
      <c r="AI35" s="20">
        <v>2.2000000000000002</v>
      </c>
      <c r="AJ35" s="20">
        <v>49</v>
      </c>
      <c r="AK35" s="45">
        <f t="shared" si="43"/>
        <v>203</v>
      </c>
      <c r="AL35" s="3">
        <f t="shared" si="27"/>
        <v>2</v>
      </c>
      <c r="AM35" s="3">
        <f t="shared" si="28"/>
        <v>1</v>
      </c>
      <c r="AN35" s="3">
        <f t="shared" si="29"/>
        <v>1</v>
      </c>
      <c r="AO35" s="3">
        <f t="shared" si="30"/>
        <v>1</v>
      </c>
      <c r="AP35" s="3">
        <f t="shared" si="31"/>
        <v>4</v>
      </c>
      <c r="AQ35" s="3">
        <f t="shared" si="32"/>
        <v>5</v>
      </c>
      <c r="AR35" s="3">
        <f t="shared" si="33"/>
        <v>4</v>
      </c>
      <c r="AS35" s="3">
        <f t="shared" si="34"/>
        <v>5</v>
      </c>
      <c r="AT35" s="3">
        <f t="shared" si="35"/>
        <v>3</v>
      </c>
      <c r="AU35" t="str">
        <f t="shared" si="36"/>
        <v xml:space="preserve">  203 3835 3480 3481    -8.000     2.400    -8.000     2.000   49</v>
      </c>
    </row>
    <row r="36" spans="1:47">
      <c r="A36" s="2" t="s">
        <v>178</v>
      </c>
      <c r="E36">
        <f t="shared" si="0"/>
        <v>3451</v>
      </c>
      <c r="F36">
        <f t="shared" si="1"/>
        <v>-13</v>
      </c>
      <c r="G36">
        <f t="shared" si="2"/>
        <v>2</v>
      </c>
      <c r="H36">
        <f t="shared" si="19"/>
        <v>33</v>
      </c>
      <c r="I36" s="2" t="s">
        <v>526</v>
      </c>
      <c r="K36" s="45">
        <f t="shared" si="20"/>
        <v>4</v>
      </c>
      <c r="L36" s="1">
        <f t="shared" si="3"/>
        <v>3836</v>
      </c>
      <c r="M36" s="1">
        <f t="shared" si="4"/>
        <v>3481</v>
      </c>
      <c r="N36" s="1">
        <f t="shared" si="5"/>
        <v>3482</v>
      </c>
      <c r="O36" s="1">
        <f t="shared" si="44"/>
        <v>-8</v>
      </c>
      <c r="P36" s="1">
        <f t="shared" si="45"/>
        <v>2</v>
      </c>
      <c r="Q36" s="1">
        <f t="shared" si="46"/>
        <v>-8</v>
      </c>
      <c r="R36" s="1">
        <f t="shared" si="47"/>
        <v>1.6</v>
      </c>
      <c r="S36" s="1">
        <f t="shared" si="48"/>
        <v>-8</v>
      </c>
      <c r="T36" s="1">
        <f t="shared" si="49"/>
        <v>1.8</v>
      </c>
      <c r="U36" s="1">
        <f t="shared" si="18"/>
        <v>49</v>
      </c>
      <c r="V36" s="1">
        <f>VLOOKUP(U36,剛性!$B$46:$K$100,7,FALSE)</f>
        <v>1833</v>
      </c>
      <c r="W36" s="1">
        <f>VLOOKUP(U36,剛性!$B$46:$K$100,9,FALSE)</f>
        <v>5.7102803738317762E-4</v>
      </c>
      <c r="X36" s="1" t="str">
        <f>VLOOKUP(U36,剛性!$B$46:$K$100,3,FALSE)</f>
        <v>中間杭杭頭部</v>
      </c>
      <c r="Z36" s="20">
        <v>4</v>
      </c>
      <c r="AA36" s="20">
        <v>3836</v>
      </c>
      <c r="AB36" s="20">
        <v>3481</v>
      </c>
      <c r="AC36" s="20">
        <v>3482</v>
      </c>
      <c r="AD36" s="20">
        <v>-8</v>
      </c>
      <c r="AE36" s="20">
        <v>2</v>
      </c>
      <c r="AF36" s="20">
        <v>-8</v>
      </c>
      <c r="AG36" s="20">
        <v>1.6</v>
      </c>
      <c r="AH36" s="20">
        <v>-8</v>
      </c>
      <c r="AI36" s="20">
        <v>1.8</v>
      </c>
      <c r="AJ36" s="20">
        <v>49</v>
      </c>
      <c r="AK36" s="45">
        <f t="shared" si="43"/>
        <v>204</v>
      </c>
      <c r="AL36" s="3">
        <f t="shared" si="27"/>
        <v>2</v>
      </c>
      <c r="AM36" s="3">
        <f t="shared" si="28"/>
        <v>1</v>
      </c>
      <c r="AN36" s="3">
        <f t="shared" si="29"/>
        <v>1</v>
      </c>
      <c r="AO36" s="3">
        <f t="shared" si="30"/>
        <v>1</v>
      </c>
      <c r="AP36" s="3">
        <f t="shared" si="31"/>
        <v>4</v>
      </c>
      <c r="AQ36" s="3">
        <f t="shared" si="32"/>
        <v>5</v>
      </c>
      <c r="AR36" s="3">
        <f t="shared" si="33"/>
        <v>4</v>
      </c>
      <c r="AS36" s="3">
        <f t="shared" si="34"/>
        <v>5</v>
      </c>
      <c r="AT36" s="3">
        <f t="shared" si="35"/>
        <v>3</v>
      </c>
      <c r="AU36" t="str">
        <f t="shared" si="36"/>
        <v xml:space="preserve">  204 3836 3481 3482    -8.000     2.000    -8.000     1.600   49</v>
      </c>
    </row>
    <row r="37" spans="1:47">
      <c r="A37" s="2" t="s">
        <v>179</v>
      </c>
      <c r="E37">
        <f t="shared" si="0"/>
        <v>3452</v>
      </c>
      <c r="F37">
        <f t="shared" si="1"/>
        <v>-13</v>
      </c>
      <c r="G37">
        <f t="shared" si="2"/>
        <v>1.6</v>
      </c>
      <c r="H37">
        <f t="shared" si="19"/>
        <v>34</v>
      </c>
      <c r="I37" s="2" t="s">
        <v>527</v>
      </c>
      <c r="K37" s="45">
        <f t="shared" si="20"/>
        <v>5</v>
      </c>
      <c r="L37" s="1">
        <f t="shared" si="3"/>
        <v>3837</v>
      </c>
      <c r="M37" s="1">
        <f t="shared" si="4"/>
        <v>3482</v>
      </c>
      <c r="N37" s="1">
        <f t="shared" si="5"/>
        <v>3483</v>
      </c>
      <c r="O37" s="1">
        <f t="shared" si="44"/>
        <v>-8</v>
      </c>
      <c r="P37" s="1">
        <f t="shared" si="45"/>
        <v>1.6</v>
      </c>
      <c r="Q37" s="1">
        <f t="shared" si="46"/>
        <v>-8</v>
      </c>
      <c r="R37" s="1">
        <f t="shared" si="47"/>
        <v>1.2</v>
      </c>
      <c r="S37" s="1">
        <f t="shared" si="48"/>
        <v>-8</v>
      </c>
      <c r="T37" s="1">
        <f t="shared" si="49"/>
        <v>1.4</v>
      </c>
      <c r="U37" s="1">
        <f t="shared" si="18"/>
        <v>42</v>
      </c>
      <c r="V37" s="1">
        <f>VLOOKUP(U37,剛性!$B$46:$K$100,7,FALSE)</f>
        <v>1335</v>
      </c>
      <c r="W37" s="1">
        <f>VLOOKUP(U37,剛性!$B$46:$K$100,9,FALSE)</f>
        <v>4.2220113851992409E-3</v>
      </c>
      <c r="X37" s="1" t="str">
        <f>VLOOKUP(U37,剛性!$B$46:$K$100,3,FALSE)</f>
        <v>中間杭</v>
      </c>
      <c r="Z37" s="20">
        <v>5</v>
      </c>
      <c r="AA37" s="20">
        <v>3837</v>
      </c>
      <c r="AB37" s="20">
        <v>3482</v>
      </c>
      <c r="AC37" s="20">
        <v>3483</v>
      </c>
      <c r="AD37" s="20">
        <v>-8</v>
      </c>
      <c r="AE37" s="20">
        <v>1.6</v>
      </c>
      <c r="AF37" s="20">
        <v>-8</v>
      </c>
      <c r="AG37" s="20">
        <v>1.2</v>
      </c>
      <c r="AH37" s="20">
        <v>-8</v>
      </c>
      <c r="AI37" s="20">
        <v>1.4</v>
      </c>
      <c r="AJ37" s="20">
        <v>42</v>
      </c>
      <c r="AK37" s="45">
        <f t="shared" si="43"/>
        <v>205</v>
      </c>
      <c r="AL37" s="3">
        <f t="shared" si="27"/>
        <v>2</v>
      </c>
      <c r="AM37" s="3">
        <f t="shared" si="28"/>
        <v>1</v>
      </c>
      <c r="AN37" s="3">
        <f t="shared" si="29"/>
        <v>1</v>
      </c>
      <c r="AO37" s="3">
        <f t="shared" si="30"/>
        <v>1</v>
      </c>
      <c r="AP37" s="3">
        <f t="shared" si="31"/>
        <v>4</v>
      </c>
      <c r="AQ37" s="3">
        <f t="shared" si="32"/>
        <v>5</v>
      </c>
      <c r="AR37" s="3">
        <f t="shared" si="33"/>
        <v>4</v>
      </c>
      <c r="AS37" s="3">
        <f t="shared" si="34"/>
        <v>5</v>
      </c>
      <c r="AT37" s="3">
        <f t="shared" si="35"/>
        <v>3</v>
      </c>
      <c r="AU37" t="str">
        <f t="shared" si="36"/>
        <v xml:space="preserve">  205 3837 3482 3483    -8.000     1.600    -8.000     1.200   42</v>
      </c>
    </row>
    <row r="38" spans="1:47">
      <c r="A38" s="2" t="s">
        <v>180</v>
      </c>
      <c r="E38">
        <f t="shared" si="0"/>
        <v>3453</v>
      </c>
      <c r="F38">
        <f t="shared" si="1"/>
        <v>-13</v>
      </c>
      <c r="G38">
        <f t="shared" si="2"/>
        <v>1.2</v>
      </c>
      <c r="H38">
        <f t="shared" si="19"/>
        <v>35</v>
      </c>
      <c r="I38" s="2" t="s">
        <v>528</v>
      </c>
      <c r="K38" s="45">
        <f t="shared" si="20"/>
        <v>6</v>
      </c>
      <c r="L38" s="1">
        <f t="shared" si="3"/>
        <v>3838</v>
      </c>
      <c r="M38" s="1">
        <f t="shared" si="4"/>
        <v>3483</v>
      </c>
      <c r="N38" s="1">
        <f t="shared" si="5"/>
        <v>3484</v>
      </c>
      <c r="O38" s="1">
        <f t="shared" si="44"/>
        <v>-8</v>
      </c>
      <c r="P38" s="1">
        <f t="shared" si="45"/>
        <v>1.2</v>
      </c>
      <c r="Q38" s="1">
        <f t="shared" si="46"/>
        <v>-8</v>
      </c>
      <c r="R38" s="1">
        <f t="shared" si="47"/>
        <v>0.6</v>
      </c>
      <c r="S38" s="1">
        <f t="shared" si="48"/>
        <v>-8</v>
      </c>
      <c r="T38" s="1">
        <f t="shared" si="49"/>
        <v>0.9</v>
      </c>
      <c r="U38" s="1">
        <f t="shared" si="18"/>
        <v>42</v>
      </c>
      <c r="V38" s="1">
        <f>VLOOKUP(U38,剛性!$B$46:$K$100,7,FALSE)</f>
        <v>1335</v>
      </c>
      <c r="W38" s="1">
        <f>VLOOKUP(U38,剛性!$B$46:$K$100,9,FALSE)</f>
        <v>4.2220113851992409E-3</v>
      </c>
      <c r="X38" s="1" t="str">
        <f>VLOOKUP(U38,剛性!$B$46:$K$100,3,FALSE)</f>
        <v>中間杭</v>
      </c>
      <c r="Z38" s="20">
        <v>6</v>
      </c>
      <c r="AA38" s="20">
        <v>3838</v>
      </c>
      <c r="AB38" s="20">
        <v>3483</v>
      </c>
      <c r="AC38" s="20">
        <v>3484</v>
      </c>
      <c r="AD38" s="20">
        <v>-8</v>
      </c>
      <c r="AE38" s="20">
        <v>1.2</v>
      </c>
      <c r="AF38" s="20">
        <v>-8</v>
      </c>
      <c r="AG38" s="20">
        <v>0.6</v>
      </c>
      <c r="AH38" s="20">
        <v>-8</v>
      </c>
      <c r="AI38" s="20">
        <v>0.9</v>
      </c>
      <c r="AJ38" s="20">
        <v>42</v>
      </c>
      <c r="AK38" s="45">
        <f t="shared" si="43"/>
        <v>206</v>
      </c>
      <c r="AL38" s="3">
        <f t="shared" si="27"/>
        <v>2</v>
      </c>
      <c r="AM38" s="3">
        <f t="shared" si="28"/>
        <v>1</v>
      </c>
      <c r="AN38" s="3">
        <f t="shared" si="29"/>
        <v>1</v>
      </c>
      <c r="AO38" s="3">
        <f t="shared" si="30"/>
        <v>1</v>
      </c>
      <c r="AP38" s="3">
        <f t="shared" si="31"/>
        <v>4</v>
      </c>
      <c r="AQ38" s="3">
        <f t="shared" si="32"/>
        <v>5</v>
      </c>
      <c r="AR38" s="3">
        <f t="shared" si="33"/>
        <v>4</v>
      </c>
      <c r="AS38" s="3">
        <f t="shared" si="34"/>
        <v>5</v>
      </c>
      <c r="AT38" s="3">
        <f t="shared" si="35"/>
        <v>3</v>
      </c>
      <c r="AU38" t="str">
        <f t="shared" si="36"/>
        <v xml:space="preserve">  206 3838 3483 3484    -8.000     1.200    -8.000     0.600   42</v>
      </c>
    </row>
    <row r="39" spans="1:47">
      <c r="A39" s="2" t="s">
        <v>181</v>
      </c>
      <c r="E39">
        <f t="shared" si="0"/>
        <v>3454</v>
      </c>
      <c r="F39">
        <f t="shared" si="1"/>
        <v>-13</v>
      </c>
      <c r="G39">
        <f t="shared" si="2"/>
        <v>0.6</v>
      </c>
      <c r="H39">
        <f t="shared" si="19"/>
        <v>36</v>
      </c>
      <c r="I39" s="2" t="s">
        <v>529</v>
      </c>
      <c r="K39" s="45">
        <f t="shared" si="20"/>
        <v>7</v>
      </c>
      <c r="L39" s="1">
        <f t="shared" si="3"/>
        <v>3839</v>
      </c>
      <c r="M39" s="1">
        <f t="shared" si="4"/>
        <v>3484</v>
      </c>
      <c r="N39" s="1">
        <f t="shared" si="5"/>
        <v>3485</v>
      </c>
      <c r="O39" s="1">
        <f t="shared" si="44"/>
        <v>-8</v>
      </c>
      <c r="P39" s="1">
        <f t="shared" si="45"/>
        <v>0.6</v>
      </c>
      <c r="Q39" s="1">
        <f t="shared" si="46"/>
        <v>-8</v>
      </c>
      <c r="R39" s="1">
        <f t="shared" si="47"/>
        <v>0</v>
      </c>
      <c r="S39" s="1">
        <f t="shared" si="48"/>
        <v>-8</v>
      </c>
      <c r="T39" s="1">
        <f t="shared" si="49"/>
        <v>0.3</v>
      </c>
      <c r="U39" s="1">
        <f t="shared" si="18"/>
        <v>42</v>
      </c>
      <c r="V39" s="1">
        <f>VLOOKUP(U39,剛性!$B$46:$K$100,7,FALSE)</f>
        <v>1335</v>
      </c>
      <c r="W39" s="1">
        <f>VLOOKUP(U39,剛性!$B$46:$K$100,9,FALSE)</f>
        <v>4.2220113851992409E-3</v>
      </c>
      <c r="X39" s="1" t="str">
        <f>VLOOKUP(U39,剛性!$B$46:$K$100,3,FALSE)</f>
        <v>中間杭</v>
      </c>
      <c r="Z39" s="20">
        <v>7</v>
      </c>
      <c r="AA39" s="20">
        <v>3839</v>
      </c>
      <c r="AB39" s="20">
        <v>3484</v>
      </c>
      <c r="AC39" s="20">
        <v>3485</v>
      </c>
      <c r="AD39" s="20">
        <v>-8</v>
      </c>
      <c r="AE39" s="20">
        <v>0.6</v>
      </c>
      <c r="AF39" s="20">
        <v>-8</v>
      </c>
      <c r="AG39" s="20">
        <v>0</v>
      </c>
      <c r="AH39" s="20">
        <v>-8</v>
      </c>
      <c r="AI39" s="20">
        <v>0.3</v>
      </c>
      <c r="AJ39" s="20">
        <v>42</v>
      </c>
      <c r="AK39" s="45">
        <f t="shared" si="43"/>
        <v>207</v>
      </c>
      <c r="AL39" s="3">
        <f t="shared" si="27"/>
        <v>2</v>
      </c>
      <c r="AM39" s="3">
        <f t="shared" si="28"/>
        <v>1</v>
      </c>
      <c r="AN39" s="3">
        <f t="shared" si="29"/>
        <v>1</v>
      </c>
      <c r="AO39" s="3">
        <f t="shared" si="30"/>
        <v>1</v>
      </c>
      <c r="AP39" s="3">
        <f t="shared" si="31"/>
        <v>4</v>
      </c>
      <c r="AQ39" s="3">
        <f t="shared" si="32"/>
        <v>5</v>
      </c>
      <c r="AR39" s="3">
        <f t="shared" si="33"/>
        <v>4</v>
      </c>
      <c r="AS39" s="3">
        <f t="shared" si="34"/>
        <v>5</v>
      </c>
      <c r="AT39" s="3">
        <f t="shared" si="35"/>
        <v>3</v>
      </c>
      <c r="AU39" t="str">
        <f t="shared" si="36"/>
        <v xml:space="preserve">  207 3839 3484 3485    -8.000     0.600    -8.000     0.000   42</v>
      </c>
    </row>
    <row r="40" spans="1:47">
      <c r="A40" s="2" t="s">
        <v>182</v>
      </c>
      <c r="E40">
        <f t="shared" si="0"/>
        <v>3455</v>
      </c>
      <c r="F40">
        <f t="shared" si="1"/>
        <v>-13</v>
      </c>
      <c r="G40">
        <f t="shared" si="2"/>
        <v>0</v>
      </c>
      <c r="H40">
        <f t="shared" si="19"/>
        <v>37</v>
      </c>
      <c r="I40" s="2" t="s">
        <v>530</v>
      </c>
      <c r="K40" s="45">
        <f t="shared" si="20"/>
        <v>8</v>
      </c>
      <c r="L40" s="1">
        <f t="shared" si="3"/>
        <v>3840</v>
      </c>
      <c r="M40" s="1">
        <f t="shared" si="4"/>
        <v>3485</v>
      </c>
      <c r="N40" s="1">
        <f t="shared" si="5"/>
        <v>3486</v>
      </c>
      <c r="O40" s="1">
        <f t="shared" si="44"/>
        <v>-8</v>
      </c>
      <c r="P40" s="1">
        <f t="shared" si="45"/>
        <v>0</v>
      </c>
      <c r="Q40" s="1">
        <f t="shared" si="46"/>
        <v>-8</v>
      </c>
      <c r="R40" s="1">
        <f t="shared" si="47"/>
        <v>-1</v>
      </c>
      <c r="S40" s="1">
        <f t="shared" si="48"/>
        <v>-8</v>
      </c>
      <c r="T40" s="1">
        <f t="shared" si="49"/>
        <v>-0.5</v>
      </c>
      <c r="U40" s="1">
        <f t="shared" si="18"/>
        <v>42</v>
      </c>
      <c r="V40" s="1">
        <f>VLOOKUP(U40,剛性!$B$46:$K$100,7,FALSE)</f>
        <v>1335</v>
      </c>
      <c r="W40" s="1">
        <f>VLOOKUP(U40,剛性!$B$46:$K$100,9,FALSE)</f>
        <v>4.2220113851992409E-3</v>
      </c>
      <c r="X40" s="1" t="str">
        <f>VLOOKUP(U40,剛性!$B$46:$K$100,3,FALSE)</f>
        <v>中間杭</v>
      </c>
      <c r="Z40" s="20">
        <v>8</v>
      </c>
      <c r="AA40" s="20">
        <v>3840</v>
      </c>
      <c r="AB40" s="20">
        <v>3485</v>
      </c>
      <c r="AC40" s="20">
        <v>3486</v>
      </c>
      <c r="AD40" s="20">
        <v>-8</v>
      </c>
      <c r="AE40" s="20">
        <v>0</v>
      </c>
      <c r="AF40" s="20">
        <v>-8</v>
      </c>
      <c r="AG40" s="20">
        <v>-1</v>
      </c>
      <c r="AH40" s="20">
        <v>-8</v>
      </c>
      <c r="AI40" s="20">
        <v>-0.5</v>
      </c>
      <c r="AJ40" s="20">
        <v>42</v>
      </c>
      <c r="AK40" s="45">
        <f t="shared" si="43"/>
        <v>208</v>
      </c>
      <c r="AL40" s="3">
        <f t="shared" si="27"/>
        <v>2</v>
      </c>
      <c r="AM40" s="3">
        <f t="shared" si="28"/>
        <v>1</v>
      </c>
      <c r="AN40" s="3">
        <f t="shared" si="29"/>
        <v>1</v>
      </c>
      <c r="AO40" s="3">
        <f t="shared" si="30"/>
        <v>1</v>
      </c>
      <c r="AP40" s="3">
        <f t="shared" si="31"/>
        <v>4</v>
      </c>
      <c r="AQ40" s="3">
        <f t="shared" si="32"/>
        <v>5</v>
      </c>
      <c r="AR40" s="3">
        <f t="shared" si="33"/>
        <v>4</v>
      </c>
      <c r="AS40" s="3">
        <f t="shared" si="34"/>
        <v>4</v>
      </c>
      <c r="AT40" s="3">
        <f t="shared" si="35"/>
        <v>3</v>
      </c>
      <c r="AU40" t="str">
        <f t="shared" si="36"/>
        <v xml:space="preserve">  208 3840 3485 3486    -8.000     0.000    -8.000    -1.000   42</v>
      </c>
    </row>
    <row r="41" spans="1:47">
      <c r="A41" s="2" t="s">
        <v>183</v>
      </c>
      <c r="E41">
        <f t="shared" si="0"/>
        <v>532</v>
      </c>
      <c r="F41">
        <f t="shared" si="1"/>
        <v>-13</v>
      </c>
      <c r="G41">
        <f t="shared" si="2"/>
        <v>0</v>
      </c>
      <c r="H41">
        <f t="shared" si="19"/>
        <v>38</v>
      </c>
      <c r="I41" s="2" t="s">
        <v>531</v>
      </c>
      <c r="K41" s="45">
        <f t="shared" si="20"/>
        <v>9</v>
      </c>
      <c r="L41" s="1">
        <f t="shared" si="3"/>
        <v>3841</v>
      </c>
      <c r="M41" s="1">
        <f t="shared" si="4"/>
        <v>3486</v>
      </c>
      <c r="N41" s="1">
        <f t="shared" si="5"/>
        <v>3487</v>
      </c>
      <c r="O41" s="1">
        <f t="shared" si="44"/>
        <v>-8</v>
      </c>
      <c r="P41" s="1">
        <f t="shared" si="45"/>
        <v>-1</v>
      </c>
      <c r="Q41" s="1">
        <f t="shared" si="46"/>
        <v>-8</v>
      </c>
      <c r="R41" s="1">
        <f t="shared" si="47"/>
        <v>-2</v>
      </c>
      <c r="S41" s="1">
        <f t="shared" si="48"/>
        <v>-8</v>
      </c>
      <c r="T41" s="1">
        <f t="shared" si="49"/>
        <v>-1.5</v>
      </c>
      <c r="U41" s="1">
        <f t="shared" si="18"/>
        <v>42</v>
      </c>
      <c r="V41" s="1">
        <f>VLOOKUP(U41,剛性!$B$46:$K$100,7,FALSE)</f>
        <v>1335</v>
      </c>
      <c r="W41" s="1">
        <f>VLOOKUP(U41,剛性!$B$46:$K$100,9,FALSE)</f>
        <v>4.2220113851992409E-3</v>
      </c>
      <c r="X41" s="1" t="str">
        <f>VLOOKUP(U41,剛性!$B$46:$K$100,3,FALSE)</f>
        <v>中間杭</v>
      </c>
      <c r="Z41" s="20">
        <v>9</v>
      </c>
      <c r="AA41" s="20">
        <v>3841</v>
      </c>
      <c r="AB41" s="20">
        <v>3486</v>
      </c>
      <c r="AC41" s="20">
        <v>3487</v>
      </c>
      <c r="AD41" s="20">
        <v>-8</v>
      </c>
      <c r="AE41" s="20">
        <v>-1</v>
      </c>
      <c r="AF41" s="20">
        <v>-8</v>
      </c>
      <c r="AG41" s="20">
        <v>-2</v>
      </c>
      <c r="AH41" s="20">
        <v>-8</v>
      </c>
      <c r="AI41" s="20">
        <v>-1.5</v>
      </c>
      <c r="AJ41" s="20">
        <v>42</v>
      </c>
      <c r="AK41" s="45">
        <f t="shared" si="43"/>
        <v>209</v>
      </c>
      <c r="AL41" s="3">
        <f t="shared" si="27"/>
        <v>2</v>
      </c>
      <c r="AM41" s="3">
        <f t="shared" si="28"/>
        <v>1</v>
      </c>
      <c r="AN41" s="3">
        <f t="shared" si="29"/>
        <v>1</v>
      </c>
      <c r="AO41" s="3">
        <f t="shared" si="30"/>
        <v>1</v>
      </c>
      <c r="AP41" s="3">
        <f t="shared" si="31"/>
        <v>4</v>
      </c>
      <c r="AQ41" s="3">
        <f t="shared" si="32"/>
        <v>4</v>
      </c>
      <c r="AR41" s="3">
        <f t="shared" si="33"/>
        <v>4</v>
      </c>
      <c r="AS41" s="3">
        <f t="shared" si="34"/>
        <v>4</v>
      </c>
      <c r="AT41" s="3">
        <f t="shared" si="35"/>
        <v>3</v>
      </c>
      <c r="AU41" t="str">
        <f t="shared" si="36"/>
        <v xml:space="preserve">  209 3841 3486 3487    -8.000    -1.000    -8.000    -2.000   42</v>
      </c>
    </row>
    <row r="42" spans="1:47">
      <c r="A42" s="2" t="s">
        <v>184</v>
      </c>
      <c r="E42">
        <f t="shared" si="0"/>
        <v>534</v>
      </c>
      <c r="F42">
        <f t="shared" si="1"/>
        <v>-13</v>
      </c>
      <c r="G42">
        <f t="shared" si="2"/>
        <v>-1</v>
      </c>
      <c r="H42">
        <f t="shared" si="19"/>
        <v>39</v>
      </c>
      <c r="I42" s="2" t="s">
        <v>532</v>
      </c>
      <c r="K42" s="45">
        <f t="shared" si="20"/>
        <v>10</v>
      </c>
      <c r="L42" s="1">
        <f t="shared" si="3"/>
        <v>3842</v>
      </c>
      <c r="M42" s="1">
        <f t="shared" si="4"/>
        <v>3487</v>
      </c>
      <c r="N42" s="1">
        <f t="shared" si="5"/>
        <v>3488</v>
      </c>
      <c r="O42" s="1">
        <f t="shared" si="44"/>
        <v>-8</v>
      </c>
      <c r="P42" s="1">
        <f t="shared" si="45"/>
        <v>-2</v>
      </c>
      <c r="Q42" s="1">
        <f t="shared" si="46"/>
        <v>-8</v>
      </c>
      <c r="R42" s="1">
        <f t="shared" si="47"/>
        <v>-2.8330000000000002</v>
      </c>
      <c r="S42" s="1">
        <f t="shared" si="48"/>
        <v>-8</v>
      </c>
      <c r="T42" s="1">
        <f t="shared" si="49"/>
        <v>-2.42</v>
      </c>
      <c r="U42" s="1">
        <f t="shared" si="18"/>
        <v>42</v>
      </c>
      <c r="V42" s="1">
        <f>VLOOKUP(U42,剛性!$B$46:$K$100,7,FALSE)</f>
        <v>1335</v>
      </c>
      <c r="W42" s="1">
        <f>VLOOKUP(U42,剛性!$B$46:$K$100,9,FALSE)</f>
        <v>4.2220113851992409E-3</v>
      </c>
      <c r="X42" s="1" t="str">
        <f>VLOOKUP(U42,剛性!$B$46:$K$100,3,FALSE)</f>
        <v>中間杭</v>
      </c>
      <c r="Z42" s="20">
        <v>10</v>
      </c>
      <c r="AA42" s="20">
        <v>3842</v>
      </c>
      <c r="AB42" s="20">
        <v>3487</v>
      </c>
      <c r="AC42" s="20">
        <v>3488</v>
      </c>
      <c r="AD42" s="20">
        <v>-8</v>
      </c>
      <c r="AE42" s="20">
        <v>-2</v>
      </c>
      <c r="AF42" s="20">
        <v>-8</v>
      </c>
      <c r="AG42" s="20">
        <v>-2.8330000000000002</v>
      </c>
      <c r="AH42" s="20">
        <v>-8</v>
      </c>
      <c r="AI42" s="20">
        <v>-2.42</v>
      </c>
      <c r="AJ42" s="20">
        <v>42</v>
      </c>
      <c r="AK42" s="45">
        <f t="shared" si="43"/>
        <v>210</v>
      </c>
      <c r="AL42" s="3">
        <f t="shared" si="27"/>
        <v>2</v>
      </c>
      <c r="AM42" s="3">
        <f t="shared" si="28"/>
        <v>1</v>
      </c>
      <c r="AN42" s="3">
        <f t="shared" si="29"/>
        <v>1</v>
      </c>
      <c r="AO42" s="3">
        <f t="shared" si="30"/>
        <v>1</v>
      </c>
      <c r="AP42" s="3">
        <f t="shared" si="31"/>
        <v>4</v>
      </c>
      <c r="AQ42" s="3">
        <f t="shared" si="32"/>
        <v>4</v>
      </c>
      <c r="AR42" s="3">
        <f t="shared" si="33"/>
        <v>4</v>
      </c>
      <c r="AS42" s="3">
        <f t="shared" si="34"/>
        <v>4</v>
      </c>
      <c r="AT42" s="3">
        <f t="shared" si="35"/>
        <v>3</v>
      </c>
      <c r="AU42" t="str">
        <f t="shared" si="36"/>
        <v xml:space="preserve">  210 3842 3487 3488    -8.000    -2.000    -8.000    -2.833   42</v>
      </c>
    </row>
    <row r="43" spans="1:47">
      <c r="A43" s="2" t="s">
        <v>185</v>
      </c>
      <c r="E43">
        <f t="shared" si="0"/>
        <v>3456</v>
      </c>
      <c r="F43">
        <f t="shared" si="1"/>
        <v>-13</v>
      </c>
      <c r="G43">
        <f t="shared" si="2"/>
        <v>-1</v>
      </c>
      <c r="H43">
        <f t="shared" si="19"/>
        <v>40</v>
      </c>
      <c r="I43" s="2" t="s">
        <v>533</v>
      </c>
      <c r="J43" s="1"/>
      <c r="K43" s="45">
        <f t="shared" si="20"/>
        <v>11</v>
      </c>
      <c r="L43" s="1">
        <f t="shared" si="3"/>
        <v>3843</v>
      </c>
      <c r="M43" s="1">
        <f t="shared" si="4"/>
        <v>3488</v>
      </c>
      <c r="N43" s="1">
        <f t="shared" si="5"/>
        <v>3489</v>
      </c>
      <c r="O43" s="1">
        <f t="shared" si="44"/>
        <v>-8</v>
      </c>
      <c r="P43" s="1">
        <f t="shared" si="45"/>
        <v>-2.8330000000000002</v>
      </c>
      <c r="Q43" s="1">
        <f t="shared" si="46"/>
        <v>-8</v>
      </c>
      <c r="R43" s="1">
        <f t="shared" si="47"/>
        <v>-3.6669999999999998</v>
      </c>
      <c r="S43" s="1">
        <f t="shared" si="48"/>
        <v>-8</v>
      </c>
      <c r="T43" s="1">
        <f t="shared" si="49"/>
        <v>-3.25</v>
      </c>
      <c r="U43" s="1">
        <f t="shared" si="18"/>
        <v>42</v>
      </c>
      <c r="V43" s="1">
        <f>VLOOKUP(U43,剛性!$B$46:$K$100,7,FALSE)</f>
        <v>1335</v>
      </c>
      <c r="W43" s="1">
        <f>VLOOKUP(U43,剛性!$B$46:$K$100,9,FALSE)</f>
        <v>4.2220113851992409E-3</v>
      </c>
      <c r="X43" s="1" t="str">
        <f>VLOOKUP(U43,剛性!$B$46:$K$100,3,FALSE)</f>
        <v>中間杭</v>
      </c>
      <c r="Z43" s="20">
        <v>11</v>
      </c>
      <c r="AA43" s="20">
        <v>3843</v>
      </c>
      <c r="AB43" s="20">
        <v>3488</v>
      </c>
      <c r="AC43" s="20">
        <v>3489</v>
      </c>
      <c r="AD43" s="20">
        <v>-8</v>
      </c>
      <c r="AE43" s="20">
        <v>-2.8330000000000002</v>
      </c>
      <c r="AF43" s="20">
        <v>-8</v>
      </c>
      <c r="AG43" s="20">
        <v>-3.6669999999999998</v>
      </c>
      <c r="AH43" s="20">
        <v>-8</v>
      </c>
      <c r="AI43" s="20">
        <v>-3.25</v>
      </c>
      <c r="AJ43" s="20">
        <v>42</v>
      </c>
      <c r="AK43" s="45">
        <f t="shared" si="43"/>
        <v>211</v>
      </c>
      <c r="AL43" s="3">
        <f t="shared" si="27"/>
        <v>2</v>
      </c>
      <c r="AM43" s="3">
        <f t="shared" si="28"/>
        <v>1</v>
      </c>
      <c r="AN43" s="3">
        <f t="shared" si="29"/>
        <v>1</v>
      </c>
      <c r="AO43" s="3">
        <f t="shared" si="30"/>
        <v>1</v>
      </c>
      <c r="AP43" s="3">
        <f t="shared" si="31"/>
        <v>4</v>
      </c>
      <c r="AQ43" s="3">
        <f t="shared" si="32"/>
        <v>4</v>
      </c>
      <c r="AR43" s="3">
        <f t="shared" si="33"/>
        <v>4</v>
      </c>
      <c r="AS43" s="3">
        <f t="shared" si="34"/>
        <v>4</v>
      </c>
      <c r="AT43" s="3">
        <f t="shared" si="35"/>
        <v>3</v>
      </c>
      <c r="AU43" t="str">
        <f t="shared" si="36"/>
        <v xml:space="preserve">  211 3843 3488 3489    -8.000    -2.833    -8.000    -3.667   42</v>
      </c>
    </row>
    <row r="44" spans="1:47">
      <c r="A44" s="2" t="s">
        <v>186</v>
      </c>
      <c r="E44">
        <f t="shared" si="0"/>
        <v>536</v>
      </c>
      <c r="F44">
        <f t="shared" si="1"/>
        <v>-13</v>
      </c>
      <c r="G44">
        <f t="shared" si="2"/>
        <v>-2</v>
      </c>
      <c r="H44">
        <f t="shared" si="19"/>
        <v>41</v>
      </c>
      <c r="I44" s="2" t="s">
        <v>534</v>
      </c>
      <c r="J44" s="1"/>
      <c r="K44" s="45">
        <f t="shared" si="20"/>
        <v>12</v>
      </c>
      <c r="L44" s="1">
        <f t="shared" si="3"/>
        <v>3844</v>
      </c>
      <c r="M44" s="1">
        <f t="shared" si="4"/>
        <v>3489</v>
      </c>
      <c r="N44" s="1">
        <f t="shared" si="5"/>
        <v>3490</v>
      </c>
      <c r="O44" s="1">
        <f t="shared" si="44"/>
        <v>-8</v>
      </c>
      <c r="P44" s="1">
        <f t="shared" si="45"/>
        <v>-3.6669999999999998</v>
      </c>
      <c r="Q44" s="1">
        <f t="shared" si="46"/>
        <v>-8</v>
      </c>
      <c r="R44" s="1">
        <f t="shared" si="47"/>
        <v>-4.5</v>
      </c>
      <c r="S44" s="1">
        <f t="shared" si="48"/>
        <v>-8</v>
      </c>
      <c r="T44" s="1">
        <f t="shared" si="49"/>
        <v>-4.08</v>
      </c>
      <c r="U44" s="1">
        <f t="shared" si="18"/>
        <v>42</v>
      </c>
      <c r="V44" s="1">
        <f>VLOOKUP(U44,剛性!$B$46:$K$100,7,FALSE)</f>
        <v>1335</v>
      </c>
      <c r="W44" s="1">
        <f>VLOOKUP(U44,剛性!$B$46:$K$100,9,FALSE)</f>
        <v>4.2220113851992409E-3</v>
      </c>
      <c r="X44" s="1" t="str">
        <f>VLOOKUP(U44,剛性!$B$46:$K$100,3,FALSE)</f>
        <v>中間杭</v>
      </c>
      <c r="Z44" s="20">
        <v>12</v>
      </c>
      <c r="AA44" s="20">
        <v>3844</v>
      </c>
      <c r="AB44" s="20">
        <v>3489</v>
      </c>
      <c r="AC44" s="20">
        <v>3490</v>
      </c>
      <c r="AD44" s="20">
        <v>-8</v>
      </c>
      <c r="AE44" s="20">
        <v>-3.6669999999999998</v>
      </c>
      <c r="AF44" s="20">
        <v>-8</v>
      </c>
      <c r="AG44" s="20">
        <v>-4.5</v>
      </c>
      <c r="AH44" s="20">
        <v>-8</v>
      </c>
      <c r="AI44" s="20">
        <v>-4.08</v>
      </c>
      <c r="AJ44" s="20">
        <v>42</v>
      </c>
      <c r="AK44" s="45">
        <f t="shared" si="43"/>
        <v>212</v>
      </c>
      <c r="AL44" s="3">
        <f t="shared" si="27"/>
        <v>2</v>
      </c>
      <c r="AM44" s="3">
        <f t="shared" si="28"/>
        <v>1</v>
      </c>
      <c r="AN44" s="3">
        <f t="shared" si="29"/>
        <v>1</v>
      </c>
      <c r="AO44" s="3">
        <f t="shared" si="30"/>
        <v>1</v>
      </c>
      <c r="AP44" s="3">
        <f t="shared" si="31"/>
        <v>4</v>
      </c>
      <c r="AQ44" s="3">
        <f t="shared" si="32"/>
        <v>4</v>
      </c>
      <c r="AR44" s="3">
        <f t="shared" si="33"/>
        <v>4</v>
      </c>
      <c r="AS44" s="3">
        <f t="shared" si="34"/>
        <v>4</v>
      </c>
      <c r="AT44" s="3">
        <f t="shared" si="35"/>
        <v>3</v>
      </c>
      <c r="AU44" t="str">
        <f t="shared" si="36"/>
        <v xml:space="preserve">  212 3844 3489 3490    -8.000    -3.667    -8.000    -4.500   42</v>
      </c>
    </row>
    <row r="45" spans="1:47">
      <c r="A45" s="2" t="s">
        <v>187</v>
      </c>
      <c r="E45">
        <f t="shared" si="0"/>
        <v>3457</v>
      </c>
      <c r="F45">
        <f t="shared" si="1"/>
        <v>-13</v>
      </c>
      <c r="G45">
        <f t="shared" si="2"/>
        <v>-2</v>
      </c>
      <c r="H45">
        <f t="shared" si="19"/>
        <v>42</v>
      </c>
      <c r="I45" s="2" t="s">
        <v>535</v>
      </c>
      <c r="J45" s="1"/>
      <c r="K45" s="45">
        <f t="shared" si="20"/>
        <v>13</v>
      </c>
      <c r="L45" s="1">
        <f t="shared" si="3"/>
        <v>3845</v>
      </c>
      <c r="M45" s="1">
        <f t="shared" si="4"/>
        <v>3490</v>
      </c>
      <c r="N45" s="1">
        <f t="shared" si="5"/>
        <v>3491</v>
      </c>
      <c r="O45" s="1">
        <f t="shared" si="44"/>
        <v>-8</v>
      </c>
      <c r="P45" s="1">
        <f t="shared" si="45"/>
        <v>-4.5</v>
      </c>
      <c r="Q45" s="1">
        <f t="shared" si="46"/>
        <v>-8</v>
      </c>
      <c r="R45" s="1">
        <f t="shared" si="47"/>
        <v>-5.3330000000000002</v>
      </c>
      <c r="S45" s="1">
        <f t="shared" si="48"/>
        <v>-8</v>
      </c>
      <c r="T45" s="1">
        <f t="shared" si="49"/>
        <v>-4.92</v>
      </c>
      <c r="U45" s="1">
        <f t="shared" si="18"/>
        <v>42</v>
      </c>
      <c r="V45" s="1">
        <f>VLOOKUP(U45,剛性!$B$46:$K$100,7,FALSE)</f>
        <v>1335</v>
      </c>
      <c r="W45" s="1">
        <f>VLOOKUP(U45,剛性!$B$46:$K$100,9,FALSE)</f>
        <v>4.2220113851992409E-3</v>
      </c>
      <c r="X45" s="1" t="str">
        <f>VLOOKUP(U45,剛性!$B$46:$K$100,3,FALSE)</f>
        <v>中間杭</v>
      </c>
      <c r="Z45" s="20">
        <v>13</v>
      </c>
      <c r="AA45" s="20">
        <v>3845</v>
      </c>
      <c r="AB45" s="20">
        <v>3490</v>
      </c>
      <c r="AC45" s="20">
        <v>3491</v>
      </c>
      <c r="AD45" s="20">
        <v>-8</v>
      </c>
      <c r="AE45" s="20">
        <v>-4.5</v>
      </c>
      <c r="AF45" s="20">
        <v>-8</v>
      </c>
      <c r="AG45" s="20">
        <v>-5.3330000000000002</v>
      </c>
      <c r="AH45" s="20">
        <v>-8</v>
      </c>
      <c r="AI45" s="20">
        <v>-4.92</v>
      </c>
      <c r="AJ45" s="20">
        <v>42</v>
      </c>
      <c r="AK45" s="45">
        <f t="shared" si="43"/>
        <v>213</v>
      </c>
      <c r="AL45" s="3">
        <f t="shared" si="27"/>
        <v>2</v>
      </c>
      <c r="AM45" s="3">
        <f t="shared" si="28"/>
        <v>1</v>
      </c>
      <c r="AN45" s="3">
        <f t="shared" si="29"/>
        <v>1</v>
      </c>
      <c r="AO45" s="3">
        <f t="shared" si="30"/>
        <v>1</v>
      </c>
      <c r="AP45" s="3">
        <f t="shared" si="31"/>
        <v>4</v>
      </c>
      <c r="AQ45" s="3">
        <f t="shared" si="32"/>
        <v>4</v>
      </c>
      <c r="AR45" s="3">
        <f t="shared" si="33"/>
        <v>4</v>
      </c>
      <c r="AS45" s="3">
        <f t="shared" si="34"/>
        <v>4</v>
      </c>
      <c r="AT45" s="3">
        <f t="shared" si="35"/>
        <v>3</v>
      </c>
      <c r="AU45" t="str">
        <f t="shared" si="36"/>
        <v xml:space="preserve">  213 3845 3490 3491    -8.000    -4.500    -8.000    -5.333   42</v>
      </c>
    </row>
    <row r="46" spans="1:47">
      <c r="A46" s="2" t="s">
        <v>188</v>
      </c>
      <c r="E46">
        <f t="shared" si="0"/>
        <v>3458</v>
      </c>
      <c r="F46">
        <f t="shared" si="1"/>
        <v>-13</v>
      </c>
      <c r="G46">
        <f t="shared" si="2"/>
        <v>-2.8330000000000002</v>
      </c>
      <c r="H46">
        <f t="shared" si="19"/>
        <v>43</v>
      </c>
      <c r="I46" s="2" t="s">
        <v>536</v>
      </c>
      <c r="J46" s="1"/>
      <c r="K46" s="45">
        <f t="shared" si="20"/>
        <v>14</v>
      </c>
      <c r="L46" s="1">
        <f t="shared" si="3"/>
        <v>3846</v>
      </c>
      <c r="M46" s="1">
        <f t="shared" si="4"/>
        <v>3491</v>
      </c>
      <c r="N46" s="1">
        <f t="shared" si="5"/>
        <v>3492</v>
      </c>
      <c r="O46" s="1">
        <f t="shared" si="44"/>
        <v>-8</v>
      </c>
      <c r="P46" s="1">
        <f t="shared" si="45"/>
        <v>-5.3330000000000002</v>
      </c>
      <c r="Q46" s="1">
        <f t="shared" si="46"/>
        <v>-8</v>
      </c>
      <c r="R46" s="1">
        <f t="shared" si="47"/>
        <v>-6.1669999999999998</v>
      </c>
      <c r="S46" s="1">
        <f t="shared" si="48"/>
        <v>-8</v>
      </c>
      <c r="T46" s="1">
        <f t="shared" si="49"/>
        <v>-5.75</v>
      </c>
      <c r="U46" s="1">
        <f t="shared" si="18"/>
        <v>42</v>
      </c>
      <c r="V46" s="1">
        <f>VLOOKUP(U46,剛性!$B$46:$K$100,7,FALSE)</f>
        <v>1335</v>
      </c>
      <c r="W46" s="1">
        <f>VLOOKUP(U46,剛性!$B$46:$K$100,9,FALSE)</f>
        <v>4.2220113851992409E-3</v>
      </c>
      <c r="X46" s="1" t="str">
        <f>VLOOKUP(U46,剛性!$B$46:$K$100,3,FALSE)</f>
        <v>中間杭</v>
      </c>
      <c r="Z46" s="20">
        <v>14</v>
      </c>
      <c r="AA46" s="20">
        <v>3846</v>
      </c>
      <c r="AB46" s="20">
        <v>3491</v>
      </c>
      <c r="AC46" s="20">
        <v>3492</v>
      </c>
      <c r="AD46" s="20">
        <v>-8</v>
      </c>
      <c r="AE46" s="20">
        <v>-5.3330000000000002</v>
      </c>
      <c r="AF46" s="20">
        <v>-8</v>
      </c>
      <c r="AG46" s="20">
        <v>-6.1669999999999998</v>
      </c>
      <c r="AH46" s="20">
        <v>-8</v>
      </c>
      <c r="AI46" s="20">
        <v>-5.75</v>
      </c>
      <c r="AJ46" s="20">
        <v>42</v>
      </c>
      <c r="AK46" s="45">
        <f t="shared" ref="AK46:AK61" si="50">200+$Z46</f>
        <v>214</v>
      </c>
      <c r="AL46" s="3">
        <f t="shared" si="27"/>
        <v>2</v>
      </c>
      <c r="AM46" s="3">
        <f t="shared" si="28"/>
        <v>1</v>
      </c>
      <c r="AN46" s="3">
        <f t="shared" si="29"/>
        <v>1</v>
      </c>
      <c r="AO46" s="3">
        <f t="shared" si="30"/>
        <v>1</v>
      </c>
      <c r="AP46" s="3">
        <f t="shared" si="31"/>
        <v>4</v>
      </c>
      <c r="AQ46" s="3">
        <f t="shared" si="32"/>
        <v>4</v>
      </c>
      <c r="AR46" s="3">
        <f t="shared" si="33"/>
        <v>4</v>
      </c>
      <c r="AS46" s="3">
        <f t="shared" si="34"/>
        <v>4</v>
      </c>
      <c r="AT46" s="3">
        <f t="shared" si="35"/>
        <v>3</v>
      </c>
      <c r="AU46" t="str">
        <f t="shared" si="36"/>
        <v xml:space="preserve">  214 3846 3491 3492    -8.000    -5.333    -8.000    -6.167   42</v>
      </c>
    </row>
    <row r="47" spans="1:47">
      <c r="A47" s="2" t="s">
        <v>189</v>
      </c>
      <c r="E47">
        <f t="shared" si="0"/>
        <v>538</v>
      </c>
      <c r="F47">
        <f t="shared" si="1"/>
        <v>-13</v>
      </c>
      <c r="G47">
        <f t="shared" si="2"/>
        <v>-2.8330000000000002</v>
      </c>
      <c r="H47">
        <f t="shared" si="19"/>
        <v>44</v>
      </c>
      <c r="I47" s="2" t="s">
        <v>537</v>
      </c>
      <c r="J47" s="1"/>
      <c r="K47" s="45">
        <f t="shared" si="20"/>
        <v>15</v>
      </c>
      <c r="L47" s="1">
        <f t="shared" si="3"/>
        <v>3847</v>
      </c>
      <c r="M47" s="1">
        <f t="shared" si="4"/>
        <v>3492</v>
      </c>
      <c r="N47" s="1">
        <f t="shared" si="5"/>
        <v>3493</v>
      </c>
      <c r="O47" s="1">
        <f t="shared" si="44"/>
        <v>-8</v>
      </c>
      <c r="P47" s="1">
        <f t="shared" si="45"/>
        <v>-6.1669999999999998</v>
      </c>
      <c r="Q47" s="1">
        <f t="shared" si="46"/>
        <v>-8</v>
      </c>
      <c r="R47" s="1">
        <f t="shared" si="47"/>
        <v>-7</v>
      </c>
      <c r="S47" s="1">
        <f t="shared" si="48"/>
        <v>-8</v>
      </c>
      <c r="T47" s="1">
        <f t="shared" si="49"/>
        <v>-6.58</v>
      </c>
      <c r="U47" s="1">
        <f t="shared" si="18"/>
        <v>42</v>
      </c>
      <c r="V47" s="1">
        <f>VLOOKUP(U47,剛性!$B$46:$K$100,7,FALSE)</f>
        <v>1335</v>
      </c>
      <c r="W47" s="1">
        <f>VLOOKUP(U47,剛性!$B$46:$K$100,9,FALSE)</f>
        <v>4.2220113851992409E-3</v>
      </c>
      <c r="X47" s="1" t="str">
        <f>VLOOKUP(U47,剛性!$B$46:$K$100,3,FALSE)</f>
        <v>中間杭</v>
      </c>
      <c r="Z47" s="20">
        <v>15</v>
      </c>
      <c r="AA47" s="20">
        <v>3847</v>
      </c>
      <c r="AB47" s="20">
        <v>3492</v>
      </c>
      <c r="AC47" s="20">
        <v>3493</v>
      </c>
      <c r="AD47" s="20">
        <v>-8</v>
      </c>
      <c r="AE47" s="20">
        <v>-6.1669999999999998</v>
      </c>
      <c r="AF47" s="20">
        <v>-8</v>
      </c>
      <c r="AG47" s="20">
        <v>-7</v>
      </c>
      <c r="AH47" s="20">
        <v>-8</v>
      </c>
      <c r="AI47" s="20">
        <v>-6.58</v>
      </c>
      <c r="AJ47" s="20">
        <v>42</v>
      </c>
      <c r="AK47" s="45">
        <f t="shared" si="43"/>
        <v>215</v>
      </c>
      <c r="AL47" s="3">
        <f t="shared" si="27"/>
        <v>2</v>
      </c>
      <c r="AM47" s="3">
        <f t="shared" si="28"/>
        <v>1</v>
      </c>
      <c r="AN47" s="3">
        <f t="shared" si="29"/>
        <v>1</v>
      </c>
      <c r="AO47" s="3">
        <f t="shared" si="30"/>
        <v>1</v>
      </c>
      <c r="AP47" s="3">
        <f t="shared" si="31"/>
        <v>4</v>
      </c>
      <c r="AQ47" s="3">
        <f t="shared" si="32"/>
        <v>4</v>
      </c>
      <c r="AR47" s="3">
        <f t="shared" si="33"/>
        <v>4</v>
      </c>
      <c r="AS47" s="3">
        <f t="shared" si="34"/>
        <v>4</v>
      </c>
      <c r="AT47" s="3">
        <f t="shared" si="35"/>
        <v>3</v>
      </c>
      <c r="AU47" t="str">
        <f t="shared" si="36"/>
        <v xml:space="preserve">  215 3847 3492 3493    -8.000    -6.167    -8.000    -7.000   42</v>
      </c>
    </row>
    <row r="48" spans="1:47">
      <c r="A48" s="2" t="s">
        <v>190</v>
      </c>
      <c r="E48">
        <f t="shared" si="0"/>
        <v>540</v>
      </c>
      <c r="F48">
        <f t="shared" si="1"/>
        <v>-13</v>
      </c>
      <c r="G48">
        <f t="shared" si="2"/>
        <v>-3.6669999999999998</v>
      </c>
      <c r="H48">
        <f t="shared" si="19"/>
        <v>45</v>
      </c>
      <c r="I48" s="2" t="s">
        <v>538</v>
      </c>
      <c r="J48" s="1"/>
      <c r="K48" s="45">
        <f t="shared" si="20"/>
        <v>16</v>
      </c>
      <c r="L48" s="1">
        <f t="shared" si="3"/>
        <v>3848</v>
      </c>
      <c r="M48" s="1">
        <f t="shared" si="4"/>
        <v>3493</v>
      </c>
      <c r="N48" s="1">
        <f t="shared" si="5"/>
        <v>3494</v>
      </c>
      <c r="O48" s="1">
        <f t="shared" si="44"/>
        <v>-8</v>
      </c>
      <c r="P48" s="1">
        <f t="shared" si="45"/>
        <v>-7</v>
      </c>
      <c r="Q48" s="1">
        <f t="shared" si="46"/>
        <v>-8</v>
      </c>
      <c r="R48" s="1">
        <f t="shared" si="47"/>
        <v>-7.5</v>
      </c>
      <c r="S48" s="1">
        <f t="shared" si="48"/>
        <v>-8</v>
      </c>
      <c r="T48" s="1">
        <f t="shared" si="49"/>
        <v>-7.25</v>
      </c>
      <c r="U48" s="1">
        <f t="shared" si="18"/>
        <v>42</v>
      </c>
      <c r="V48" s="1">
        <f>VLOOKUP(U48,剛性!$B$46:$K$100,7,FALSE)</f>
        <v>1335</v>
      </c>
      <c r="W48" s="1">
        <f>VLOOKUP(U48,剛性!$B$46:$K$100,9,FALSE)</f>
        <v>4.2220113851992409E-3</v>
      </c>
      <c r="X48" s="1" t="str">
        <f>VLOOKUP(U48,剛性!$B$46:$K$100,3,FALSE)</f>
        <v>中間杭</v>
      </c>
      <c r="Z48" s="20">
        <v>16</v>
      </c>
      <c r="AA48" s="20">
        <v>3848</v>
      </c>
      <c r="AB48" s="20">
        <v>3493</v>
      </c>
      <c r="AC48" s="20">
        <v>3494</v>
      </c>
      <c r="AD48" s="20">
        <v>-8</v>
      </c>
      <c r="AE48" s="20">
        <v>-7</v>
      </c>
      <c r="AF48" s="20">
        <v>-8</v>
      </c>
      <c r="AG48" s="20">
        <v>-7.5</v>
      </c>
      <c r="AH48" s="20">
        <v>-8</v>
      </c>
      <c r="AI48" s="20">
        <v>-7.25</v>
      </c>
      <c r="AJ48" s="20">
        <v>42</v>
      </c>
      <c r="AK48" s="45">
        <f t="shared" si="50"/>
        <v>216</v>
      </c>
      <c r="AL48" s="3">
        <f t="shared" si="27"/>
        <v>2</v>
      </c>
      <c r="AM48" s="3">
        <f t="shared" si="28"/>
        <v>1</v>
      </c>
      <c r="AN48" s="3">
        <f t="shared" si="29"/>
        <v>1</v>
      </c>
      <c r="AO48" s="3">
        <f t="shared" si="30"/>
        <v>1</v>
      </c>
      <c r="AP48" s="3">
        <f t="shared" si="31"/>
        <v>4</v>
      </c>
      <c r="AQ48" s="3">
        <f t="shared" si="32"/>
        <v>4</v>
      </c>
      <c r="AR48" s="3">
        <f t="shared" si="33"/>
        <v>4</v>
      </c>
      <c r="AS48" s="3">
        <f t="shared" si="34"/>
        <v>4</v>
      </c>
      <c r="AT48" s="3">
        <f t="shared" si="35"/>
        <v>3</v>
      </c>
      <c r="AU48" t="str">
        <f t="shared" si="36"/>
        <v xml:space="preserve">  216 3848 3493 3494    -8.000    -7.000    -8.000    -7.500   42</v>
      </c>
    </row>
    <row r="49" spans="1:47">
      <c r="A49" s="2" t="s">
        <v>191</v>
      </c>
      <c r="E49">
        <f t="shared" si="0"/>
        <v>3459</v>
      </c>
      <c r="F49">
        <f t="shared" si="1"/>
        <v>-13</v>
      </c>
      <c r="G49">
        <f t="shared" si="2"/>
        <v>-3.6669999999999998</v>
      </c>
      <c r="H49">
        <f t="shared" si="19"/>
        <v>46</v>
      </c>
      <c r="I49" s="2" t="s">
        <v>539</v>
      </c>
      <c r="J49" s="1"/>
      <c r="K49" s="45">
        <f t="shared" si="20"/>
        <v>17</v>
      </c>
      <c r="L49" s="1">
        <f t="shared" si="3"/>
        <v>3849</v>
      </c>
      <c r="M49" s="1">
        <f t="shared" si="4"/>
        <v>3494</v>
      </c>
      <c r="N49" s="1">
        <f t="shared" si="5"/>
        <v>3495</v>
      </c>
      <c r="O49" s="1">
        <f t="shared" si="44"/>
        <v>-8</v>
      </c>
      <c r="P49" s="1">
        <f t="shared" si="45"/>
        <v>-7.5</v>
      </c>
      <c r="Q49" s="1">
        <f t="shared" si="46"/>
        <v>-8</v>
      </c>
      <c r="R49" s="1">
        <f t="shared" si="47"/>
        <v>-8.1999999999999993</v>
      </c>
      <c r="S49" s="1">
        <f t="shared" si="48"/>
        <v>-8</v>
      </c>
      <c r="T49" s="1">
        <f t="shared" si="49"/>
        <v>-7.85</v>
      </c>
      <c r="U49" s="1">
        <f t="shared" si="18"/>
        <v>42</v>
      </c>
      <c r="V49" s="1">
        <f>VLOOKUP(U49,剛性!$B$46:$K$100,7,FALSE)</f>
        <v>1335</v>
      </c>
      <c r="W49" s="1">
        <f>VLOOKUP(U49,剛性!$B$46:$K$100,9,FALSE)</f>
        <v>4.2220113851992409E-3</v>
      </c>
      <c r="X49" s="1" t="str">
        <f>VLOOKUP(U49,剛性!$B$46:$K$100,3,FALSE)</f>
        <v>中間杭</v>
      </c>
      <c r="Z49" s="20">
        <v>17</v>
      </c>
      <c r="AA49" s="20">
        <v>3849</v>
      </c>
      <c r="AB49" s="20">
        <v>3494</v>
      </c>
      <c r="AC49" s="20">
        <v>3495</v>
      </c>
      <c r="AD49" s="20">
        <v>-8</v>
      </c>
      <c r="AE49" s="20">
        <v>-7.5</v>
      </c>
      <c r="AF49" s="20">
        <v>-8</v>
      </c>
      <c r="AG49" s="20">
        <v>-8.1999999999999993</v>
      </c>
      <c r="AH49" s="20">
        <v>-8</v>
      </c>
      <c r="AI49" s="20">
        <v>-7.85</v>
      </c>
      <c r="AJ49" s="20">
        <v>42</v>
      </c>
      <c r="AK49" s="45">
        <f t="shared" si="50"/>
        <v>217</v>
      </c>
      <c r="AL49" s="3">
        <f t="shared" si="27"/>
        <v>2</v>
      </c>
      <c r="AM49" s="3">
        <f t="shared" si="28"/>
        <v>1</v>
      </c>
      <c r="AN49" s="3">
        <f t="shared" si="29"/>
        <v>1</v>
      </c>
      <c r="AO49" s="3">
        <f t="shared" si="30"/>
        <v>1</v>
      </c>
      <c r="AP49" s="3">
        <f t="shared" si="31"/>
        <v>4</v>
      </c>
      <c r="AQ49" s="3">
        <f t="shared" si="32"/>
        <v>4</v>
      </c>
      <c r="AR49" s="3">
        <f t="shared" si="33"/>
        <v>4</v>
      </c>
      <c r="AS49" s="3">
        <f t="shared" si="34"/>
        <v>4</v>
      </c>
      <c r="AT49" s="3">
        <f t="shared" si="35"/>
        <v>3</v>
      </c>
      <c r="AU49" t="str">
        <f t="shared" si="36"/>
        <v xml:space="preserve">  217 3849 3494 3495    -8.000    -7.500    -8.000    -8.200   42</v>
      </c>
    </row>
    <row r="50" spans="1:47">
      <c r="A50" s="2" t="s">
        <v>192</v>
      </c>
      <c r="E50">
        <f t="shared" si="0"/>
        <v>542</v>
      </c>
      <c r="F50">
        <f t="shared" si="1"/>
        <v>-13</v>
      </c>
      <c r="G50">
        <f t="shared" si="2"/>
        <v>-4.5</v>
      </c>
      <c r="H50">
        <f t="shared" si="19"/>
        <v>47</v>
      </c>
      <c r="I50" s="2" t="s">
        <v>540</v>
      </c>
      <c r="J50" s="1"/>
      <c r="K50" s="45">
        <f t="shared" si="20"/>
        <v>18</v>
      </c>
      <c r="L50" s="1">
        <f t="shared" si="3"/>
        <v>3850</v>
      </c>
      <c r="M50" s="1">
        <f t="shared" si="4"/>
        <v>3495</v>
      </c>
      <c r="N50" s="1">
        <f t="shared" si="5"/>
        <v>3496</v>
      </c>
      <c r="O50" s="1">
        <f t="shared" si="44"/>
        <v>-8</v>
      </c>
      <c r="P50" s="1">
        <f t="shared" si="45"/>
        <v>-8.1999999999999993</v>
      </c>
      <c r="Q50" s="1">
        <f t="shared" si="46"/>
        <v>-8</v>
      </c>
      <c r="R50" s="1">
        <f t="shared" si="47"/>
        <v>-8.9</v>
      </c>
      <c r="S50" s="1">
        <f t="shared" si="48"/>
        <v>-8</v>
      </c>
      <c r="T50" s="1">
        <f t="shared" si="49"/>
        <v>-8.5500000000000007</v>
      </c>
      <c r="U50" s="1">
        <f t="shared" si="18"/>
        <v>42</v>
      </c>
      <c r="V50" s="1">
        <f>VLOOKUP(U50,剛性!$B$46:$K$100,7,FALSE)</f>
        <v>1335</v>
      </c>
      <c r="W50" s="1">
        <f>VLOOKUP(U50,剛性!$B$46:$K$100,9,FALSE)</f>
        <v>4.2220113851992409E-3</v>
      </c>
      <c r="X50" s="1" t="str">
        <f>VLOOKUP(U50,剛性!$B$46:$K$100,3,FALSE)</f>
        <v>中間杭</v>
      </c>
      <c r="Z50" s="20">
        <v>18</v>
      </c>
      <c r="AA50" s="20">
        <v>3850</v>
      </c>
      <c r="AB50" s="20">
        <v>3495</v>
      </c>
      <c r="AC50" s="20">
        <v>3496</v>
      </c>
      <c r="AD50" s="20">
        <v>-8</v>
      </c>
      <c r="AE50" s="20">
        <v>-8.1999999999999993</v>
      </c>
      <c r="AF50" s="20">
        <v>-8</v>
      </c>
      <c r="AG50" s="20">
        <v>-8.9</v>
      </c>
      <c r="AH50" s="20">
        <v>-8</v>
      </c>
      <c r="AI50" s="20">
        <v>-8.5500000000000007</v>
      </c>
      <c r="AJ50" s="20">
        <v>42</v>
      </c>
      <c r="AK50" s="45">
        <f t="shared" si="50"/>
        <v>218</v>
      </c>
      <c r="AL50" s="3">
        <f t="shared" si="27"/>
        <v>2</v>
      </c>
      <c r="AM50" s="3">
        <f t="shared" si="28"/>
        <v>1</v>
      </c>
      <c r="AN50" s="3">
        <f t="shared" si="29"/>
        <v>1</v>
      </c>
      <c r="AO50" s="3">
        <f t="shared" si="30"/>
        <v>1</v>
      </c>
      <c r="AP50" s="3">
        <f t="shared" si="31"/>
        <v>4</v>
      </c>
      <c r="AQ50" s="3">
        <f t="shared" si="32"/>
        <v>4</v>
      </c>
      <c r="AR50" s="3">
        <f t="shared" si="33"/>
        <v>4</v>
      </c>
      <c r="AS50" s="3">
        <f t="shared" si="34"/>
        <v>4</v>
      </c>
      <c r="AT50" s="3">
        <f t="shared" si="35"/>
        <v>3</v>
      </c>
      <c r="AU50" t="str">
        <f t="shared" si="36"/>
        <v xml:space="preserve">  218 3850 3495 3496    -8.000    -8.200    -8.000    -8.900   42</v>
      </c>
    </row>
    <row r="51" spans="1:47">
      <c r="A51" s="2" t="s">
        <v>193</v>
      </c>
      <c r="E51">
        <f t="shared" si="0"/>
        <v>3460</v>
      </c>
      <c r="F51">
        <f t="shared" si="1"/>
        <v>-13</v>
      </c>
      <c r="G51">
        <f t="shared" si="2"/>
        <v>-4.5</v>
      </c>
      <c r="H51">
        <f t="shared" si="19"/>
        <v>48</v>
      </c>
      <c r="I51" s="2" t="s">
        <v>541</v>
      </c>
      <c r="J51" s="1"/>
      <c r="K51" s="45">
        <f t="shared" si="20"/>
        <v>19</v>
      </c>
      <c r="L51" s="1">
        <f t="shared" si="3"/>
        <v>3851</v>
      </c>
      <c r="M51" s="1">
        <f t="shared" si="4"/>
        <v>3496</v>
      </c>
      <c r="N51" s="1">
        <f t="shared" si="5"/>
        <v>3497</v>
      </c>
      <c r="O51" s="1">
        <f t="shared" si="44"/>
        <v>-8</v>
      </c>
      <c r="P51" s="1">
        <f t="shared" si="45"/>
        <v>-8.9</v>
      </c>
      <c r="Q51" s="1">
        <f t="shared" si="46"/>
        <v>-8</v>
      </c>
      <c r="R51" s="1">
        <f t="shared" si="47"/>
        <v>-9.6</v>
      </c>
      <c r="S51" s="1">
        <f t="shared" si="48"/>
        <v>-8</v>
      </c>
      <c r="T51" s="1">
        <f t="shared" si="49"/>
        <v>-9.25</v>
      </c>
      <c r="U51" s="1">
        <f t="shared" si="18"/>
        <v>42</v>
      </c>
      <c r="V51" s="1">
        <f>VLOOKUP(U51,剛性!$B$46:$K$100,7,FALSE)</f>
        <v>1335</v>
      </c>
      <c r="W51" s="1">
        <f>VLOOKUP(U51,剛性!$B$46:$K$100,9,FALSE)</f>
        <v>4.2220113851992409E-3</v>
      </c>
      <c r="X51" s="1" t="str">
        <f>VLOOKUP(U51,剛性!$B$46:$K$100,3,FALSE)</f>
        <v>中間杭</v>
      </c>
      <c r="Z51" s="20">
        <v>19</v>
      </c>
      <c r="AA51" s="20">
        <v>3851</v>
      </c>
      <c r="AB51" s="20">
        <v>3496</v>
      </c>
      <c r="AC51" s="20">
        <v>3497</v>
      </c>
      <c r="AD51" s="20">
        <v>-8</v>
      </c>
      <c r="AE51" s="20">
        <v>-8.9</v>
      </c>
      <c r="AF51" s="20">
        <v>-8</v>
      </c>
      <c r="AG51" s="20">
        <v>-9.6</v>
      </c>
      <c r="AH51" s="20">
        <v>-8</v>
      </c>
      <c r="AI51" s="20">
        <v>-9.25</v>
      </c>
      <c r="AJ51" s="20">
        <v>42</v>
      </c>
      <c r="AK51" s="45">
        <f t="shared" si="50"/>
        <v>219</v>
      </c>
      <c r="AL51" s="3">
        <f t="shared" si="27"/>
        <v>2</v>
      </c>
      <c r="AM51" s="3">
        <f t="shared" si="28"/>
        <v>1</v>
      </c>
      <c r="AN51" s="3">
        <f t="shared" si="29"/>
        <v>1</v>
      </c>
      <c r="AO51" s="3">
        <f t="shared" si="30"/>
        <v>1</v>
      </c>
      <c r="AP51" s="3">
        <f t="shared" si="31"/>
        <v>4</v>
      </c>
      <c r="AQ51" s="3">
        <f t="shared" si="32"/>
        <v>4</v>
      </c>
      <c r="AR51" s="3">
        <f t="shared" si="33"/>
        <v>4</v>
      </c>
      <c r="AS51" s="3">
        <f t="shared" si="34"/>
        <v>4</v>
      </c>
      <c r="AT51" s="3">
        <f t="shared" si="35"/>
        <v>3</v>
      </c>
      <c r="AU51" t="str">
        <f t="shared" si="36"/>
        <v xml:space="preserve">  219 3851 3496 3497    -8.000    -8.900    -8.000    -9.600   42</v>
      </c>
    </row>
    <row r="52" spans="1:47">
      <c r="A52" s="2" t="s">
        <v>194</v>
      </c>
      <c r="E52">
        <f t="shared" si="0"/>
        <v>544</v>
      </c>
      <c r="F52">
        <f t="shared" si="1"/>
        <v>-13</v>
      </c>
      <c r="G52">
        <f t="shared" si="2"/>
        <v>-5.3330000000000002</v>
      </c>
      <c r="H52">
        <f t="shared" si="19"/>
        <v>49</v>
      </c>
      <c r="I52" s="2" t="s">
        <v>542</v>
      </c>
      <c r="J52" s="1"/>
      <c r="K52" s="45">
        <f t="shared" si="20"/>
        <v>20</v>
      </c>
      <c r="L52" s="1">
        <f t="shared" si="3"/>
        <v>3852</v>
      </c>
      <c r="M52" s="1">
        <f t="shared" si="4"/>
        <v>3497</v>
      </c>
      <c r="N52" s="1">
        <f t="shared" si="5"/>
        <v>3498</v>
      </c>
      <c r="O52" s="1">
        <f t="shared" si="44"/>
        <v>-8</v>
      </c>
      <c r="P52" s="1">
        <f t="shared" si="45"/>
        <v>-9.6</v>
      </c>
      <c r="Q52" s="1">
        <f t="shared" si="46"/>
        <v>-8</v>
      </c>
      <c r="R52" s="1">
        <f t="shared" si="47"/>
        <v>-10.1</v>
      </c>
      <c r="S52" s="1">
        <f t="shared" si="48"/>
        <v>-8</v>
      </c>
      <c r="T52" s="1">
        <f t="shared" si="49"/>
        <v>-9.85</v>
      </c>
      <c r="U52" s="1">
        <f t="shared" si="18"/>
        <v>42</v>
      </c>
      <c r="V52" s="1">
        <f>VLOOKUP(U52,剛性!$B$46:$K$100,7,FALSE)</f>
        <v>1335</v>
      </c>
      <c r="W52" s="1">
        <f>VLOOKUP(U52,剛性!$B$46:$K$100,9,FALSE)</f>
        <v>4.2220113851992409E-3</v>
      </c>
      <c r="X52" s="1" t="str">
        <f>VLOOKUP(U52,剛性!$B$46:$K$100,3,FALSE)</f>
        <v>中間杭</v>
      </c>
      <c r="Z52" s="20">
        <v>20</v>
      </c>
      <c r="AA52" s="20">
        <v>3852</v>
      </c>
      <c r="AB52" s="20">
        <v>3497</v>
      </c>
      <c r="AC52" s="20">
        <v>3498</v>
      </c>
      <c r="AD52" s="20">
        <v>-8</v>
      </c>
      <c r="AE52" s="20">
        <v>-9.6</v>
      </c>
      <c r="AF52" s="20">
        <v>-8</v>
      </c>
      <c r="AG52" s="20">
        <v>-10.1</v>
      </c>
      <c r="AH52" s="20">
        <v>-8</v>
      </c>
      <c r="AI52" s="20">
        <v>-9.85</v>
      </c>
      <c r="AJ52" s="20">
        <v>42</v>
      </c>
      <c r="AK52" s="45">
        <f t="shared" si="50"/>
        <v>220</v>
      </c>
      <c r="AL52" s="3">
        <f t="shared" si="27"/>
        <v>2</v>
      </c>
      <c r="AM52" s="3">
        <f t="shared" si="28"/>
        <v>1</v>
      </c>
      <c r="AN52" s="3">
        <f t="shared" si="29"/>
        <v>1</v>
      </c>
      <c r="AO52" s="3">
        <f t="shared" si="30"/>
        <v>1</v>
      </c>
      <c r="AP52" s="3">
        <f t="shared" si="31"/>
        <v>4</v>
      </c>
      <c r="AQ52" s="3">
        <f t="shared" si="32"/>
        <v>4</v>
      </c>
      <c r="AR52" s="3">
        <f t="shared" si="33"/>
        <v>4</v>
      </c>
      <c r="AS52" s="3">
        <f t="shared" si="34"/>
        <v>3</v>
      </c>
      <c r="AT52" s="3">
        <f t="shared" si="35"/>
        <v>3</v>
      </c>
      <c r="AU52" t="str">
        <f t="shared" si="36"/>
        <v xml:space="preserve">  220 3852 3497 3498    -8.000    -9.600    -8.000   -10.100   42</v>
      </c>
    </row>
    <row r="53" spans="1:47">
      <c r="A53" s="2" t="s">
        <v>195</v>
      </c>
      <c r="E53">
        <f t="shared" si="0"/>
        <v>3461</v>
      </c>
      <c r="F53">
        <f t="shared" si="1"/>
        <v>-13</v>
      </c>
      <c r="G53">
        <f t="shared" si="2"/>
        <v>-5.3330000000000002</v>
      </c>
      <c r="H53">
        <f t="shared" si="19"/>
        <v>50</v>
      </c>
      <c r="I53" s="2" t="s">
        <v>543</v>
      </c>
      <c r="J53" s="1"/>
      <c r="K53" s="45">
        <f t="shared" si="20"/>
        <v>21</v>
      </c>
      <c r="L53" s="1">
        <f t="shared" si="3"/>
        <v>3853</v>
      </c>
      <c r="M53" s="1">
        <f t="shared" si="4"/>
        <v>3498</v>
      </c>
      <c r="N53" s="1">
        <f t="shared" si="5"/>
        <v>3499</v>
      </c>
      <c r="O53" s="1">
        <f t="shared" si="44"/>
        <v>-8</v>
      </c>
      <c r="P53" s="1">
        <f t="shared" si="45"/>
        <v>-10.1</v>
      </c>
      <c r="Q53" s="1">
        <f t="shared" si="46"/>
        <v>-8</v>
      </c>
      <c r="R53" s="1">
        <f t="shared" si="47"/>
        <v>-10.6</v>
      </c>
      <c r="S53" s="1">
        <f t="shared" si="48"/>
        <v>-8</v>
      </c>
      <c r="T53" s="1">
        <f t="shared" si="49"/>
        <v>-10.35</v>
      </c>
      <c r="U53" s="1">
        <f t="shared" si="18"/>
        <v>42</v>
      </c>
      <c r="V53" s="1">
        <f>VLOOKUP(U53,剛性!$B$46:$K$100,7,FALSE)</f>
        <v>1335</v>
      </c>
      <c r="W53" s="1">
        <f>VLOOKUP(U53,剛性!$B$46:$K$100,9,FALSE)</f>
        <v>4.2220113851992409E-3</v>
      </c>
      <c r="X53" s="1" t="str">
        <f>VLOOKUP(U53,剛性!$B$46:$K$100,3,FALSE)</f>
        <v>中間杭</v>
      </c>
      <c r="Z53" s="20">
        <v>21</v>
      </c>
      <c r="AA53" s="20">
        <v>3853</v>
      </c>
      <c r="AB53" s="20">
        <v>3498</v>
      </c>
      <c r="AC53" s="20">
        <v>3499</v>
      </c>
      <c r="AD53" s="20">
        <v>-8</v>
      </c>
      <c r="AE53" s="20">
        <v>-10.1</v>
      </c>
      <c r="AF53" s="20">
        <v>-8</v>
      </c>
      <c r="AG53" s="20">
        <v>-10.6</v>
      </c>
      <c r="AH53" s="20">
        <v>-8</v>
      </c>
      <c r="AI53" s="20">
        <v>-10.35</v>
      </c>
      <c r="AJ53" s="20">
        <v>42</v>
      </c>
      <c r="AK53" s="45">
        <f t="shared" si="50"/>
        <v>221</v>
      </c>
      <c r="AL53" s="3">
        <f t="shared" si="27"/>
        <v>2</v>
      </c>
      <c r="AM53" s="3">
        <f t="shared" si="28"/>
        <v>1</v>
      </c>
      <c r="AN53" s="3">
        <f t="shared" si="29"/>
        <v>1</v>
      </c>
      <c r="AO53" s="3">
        <f t="shared" si="30"/>
        <v>1</v>
      </c>
      <c r="AP53" s="3">
        <f t="shared" si="31"/>
        <v>4</v>
      </c>
      <c r="AQ53" s="3">
        <f t="shared" si="32"/>
        <v>3</v>
      </c>
      <c r="AR53" s="3">
        <f t="shared" si="33"/>
        <v>4</v>
      </c>
      <c r="AS53" s="3">
        <f t="shared" si="34"/>
        <v>3</v>
      </c>
      <c r="AT53" s="3">
        <f t="shared" si="35"/>
        <v>3</v>
      </c>
      <c r="AU53" t="str">
        <f t="shared" si="36"/>
        <v xml:space="preserve">  221 3853 3498 3499    -8.000   -10.100    -8.000   -10.600   42</v>
      </c>
    </row>
    <row r="54" spans="1:47">
      <c r="A54" s="2" t="s">
        <v>196</v>
      </c>
      <c r="E54">
        <f t="shared" si="0"/>
        <v>546</v>
      </c>
      <c r="F54">
        <f t="shared" si="1"/>
        <v>-13</v>
      </c>
      <c r="G54">
        <f t="shared" si="2"/>
        <v>-6.1669999999999998</v>
      </c>
      <c r="H54">
        <f t="shared" si="19"/>
        <v>51</v>
      </c>
      <c r="I54" s="2" t="s">
        <v>544</v>
      </c>
      <c r="J54" s="1"/>
      <c r="K54" s="45">
        <f t="shared" si="20"/>
        <v>22</v>
      </c>
      <c r="L54" s="1">
        <f t="shared" si="3"/>
        <v>3854</v>
      </c>
      <c r="M54" s="1">
        <f t="shared" si="4"/>
        <v>3499</v>
      </c>
      <c r="N54" s="1">
        <f t="shared" si="5"/>
        <v>3500</v>
      </c>
      <c r="O54" s="1">
        <f t="shared" si="44"/>
        <v>-8</v>
      </c>
      <c r="P54" s="1">
        <f t="shared" si="45"/>
        <v>-10.6</v>
      </c>
      <c r="Q54" s="1">
        <f t="shared" si="46"/>
        <v>-8</v>
      </c>
      <c r="R54" s="1">
        <f t="shared" si="47"/>
        <v>-11.1</v>
      </c>
      <c r="S54" s="1">
        <f t="shared" si="48"/>
        <v>-8</v>
      </c>
      <c r="T54" s="1">
        <f t="shared" si="49"/>
        <v>-10.85</v>
      </c>
      <c r="U54" s="1">
        <f t="shared" si="18"/>
        <v>42</v>
      </c>
      <c r="V54" s="1">
        <f>VLOOKUP(U54,剛性!$B$46:$K$100,7,FALSE)</f>
        <v>1335</v>
      </c>
      <c r="W54" s="1">
        <f>VLOOKUP(U54,剛性!$B$46:$K$100,9,FALSE)</f>
        <v>4.2220113851992409E-3</v>
      </c>
      <c r="X54" s="1" t="str">
        <f>VLOOKUP(U54,剛性!$B$46:$K$100,3,FALSE)</f>
        <v>中間杭</v>
      </c>
      <c r="Z54" s="20">
        <v>22</v>
      </c>
      <c r="AA54" s="20">
        <v>3854</v>
      </c>
      <c r="AB54" s="20">
        <v>3499</v>
      </c>
      <c r="AC54" s="20">
        <v>3500</v>
      </c>
      <c r="AD54" s="20">
        <v>-8</v>
      </c>
      <c r="AE54" s="20">
        <v>-10.6</v>
      </c>
      <c r="AF54" s="20">
        <v>-8</v>
      </c>
      <c r="AG54" s="20">
        <v>-11.1</v>
      </c>
      <c r="AH54" s="20">
        <v>-8</v>
      </c>
      <c r="AI54" s="20">
        <v>-10.85</v>
      </c>
      <c r="AJ54" s="20">
        <v>42</v>
      </c>
      <c r="AK54" s="45">
        <f t="shared" si="50"/>
        <v>222</v>
      </c>
      <c r="AL54" s="3">
        <f t="shared" si="27"/>
        <v>2</v>
      </c>
      <c r="AM54" s="3">
        <f t="shared" si="28"/>
        <v>1</v>
      </c>
      <c r="AN54" s="3">
        <f t="shared" si="29"/>
        <v>1</v>
      </c>
      <c r="AO54" s="3">
        <f t="shared" si="30"/>
        <v>1</v>
      </c>
      <c r="AP54" s="3">
        <f t="shared" si="31"/>
        <v>4</v>
      </c>
      <c r="AQ54" s="3">
        <f t="shared" si="32"/>
        <v>3</v>
      </c>
      <c r="AR54" s="3">
        <f t="shared" si="33"/>
        <v>4</v>
      </c>
      <c r="AS54" s="3">
        <f t="shared" si="34"/>
        <v>3</v>
      </c>
      <c r="AT54" s="3">
        <f t="shared" si="35"/>
        <v>3</v>
      </c>
      <c r="AU54" t="str">
        <f t="shared" si="36"/>
        <v xml:space="preserve">  222 3854 3499 3500    -8.000   -10.600    -8.000   -11.100   42</v>
      </c>
    </row>
    <row r="55" spans="1:47">
      <c r="A55" s="2" t="s">
        <v>197</v>
      </c>
      <c r="E55">
        <f t="shared" si="0"/>
        <v>3462</v>
      </c>
      <c r="F55">
        <f t="shared" si="1"/>
        <v>-13</v>
      </c>
      <c r="G55">
        <f t="shared" si="2"/>
        <v>-6.1669999999999998</v>
      </c>
      <c r="H55">
        <f t="shared" si="19"/>
        <v>52</v>
      </c>
      <c r="I55" s="2" t="s">
        <v>545</v>
      </c>
      <c r="J55" s="1"/>
      <c r="K55" s="45">
        <f t="shared" si="20"/>
        <v>23</v>
      </c>
      <c r="L55" s="1">
        <f t="shared" si="3"/>
        <v>3855</v>
      </c>
      <c r="M55" s="1">
        <f t="shared" si="4"/>
        <v>3500</v>
      </c>
      <c r="N55" s="1">
        <f t="shared" si="5"/>
        <v>3501</v>
      </c>
      <c r="O55" s="1">
        <f t="shared" si="44"/>
        <v>-8</v>
      </c>
      <c r="P55" s="1">
        <f t="shared" si="45"/>
        <v>-11.1</v>
      </c>
      <c r="Q55" s="1">
        <f t="shared" si="46"/>
        <v>-8</v>
      </c>
      <c r="R55" s="1">
        <f t="shared" si="47"/>
        <v>-11.6</v>
      </c>
      <c r="S55" s="1">
        <f t="shared" si="48"/>
        <v>-8</v>
      </c>
      <c r="T55" s="1">
        <f t="shared" si="49"/>
        <v>-11.35</v>
      </c>
      <c r="U55" s="1">
        <f t="shared" si="18"/>
        <v>42</v>
      </c>
      <c r="V55" s="1">
        <f>VLOOKUP(U55,剛性!$B$46:$K$100,7,FALSE)</f>
        <v>1335</v>
      </c>
      <c r="W55" s="1">
        <f>VLOOKUP(U55,剛性!$B$46:$K$100,9,FALSE)</f>
        <v>4.2220113851992409E-3</v>
      </c>
      <c r="X55" s="1" t="str">
        <f>VLOOKUP(U55,剛性!$B$46:$K$100,3,FALSE)</f>
        <v>中間杭</v>
      </c>
      <c r="Z55" s="20">
        <v>23</v>
      </c>
      <c r="AA55" s="20">
        <v>3855</v>
      </c>
      <c r="AB55" s="20">
        <v>3500</v>
      </c>
      <c r="AC55" s="20">
        <v>3501</v>
      </c>
      <c r="AD55" s="20">
        <v>-8</v>
      </c>
      <c r="AE55" s="20">
        <v>-11.1</v>
      </c>
      <c r="AF55" s="20">
        <v>-8</v>
      </c>
      <c r="AG55" s="20">
        <v>-11.6</v>
      </c>
      <c r="AH55" s="20">
        <v>-8</v>
      </c>
      <c r="AI55" s="20">
        <v>-11.35</v>
      </c>
      <c r="AJ55" s="20">
        <v>42</v>
      </c>
      <c r="AK55" s="45">
        <f t="shared" si="50"/>
        <v>223</v>
      </c>
      <c r="AL55" s="3">
        <f t="shared" si="27"/>
        <v>2</v>
      </c>
      <c r="AM55" s="3">
        <f t="shared" si="28"/>
        <v>1</v>
      </c>
      <c r="AN55" s="3">
        <f t="shared" si="29"/>
        <v>1</v>
      </c>
      <c r="AO55" s="3">
        <f t="shared" si="30"/>
        <v>1</v>
      </c>
      <c r="AP55" s="3">
        <f t="shared" si="31"/>
        <v>4</v>
      </c>
      <c r="AQ55" s="3">
        <f t="shared" si="32"/>
        <v>3</v>
      </c>
      <c r="AR55" s="3">
        <f t="shared" si="33"/>
        <v>4</v>
      </c>
      <c r="AS55" s="3">
        <f t="shared" si="34"/>
        <v>3</v>
      </c>
      <c r="AT55" s="3">
        <f t="shared" si="35"/>
        <v>3</v>
      </c>
      <c r="AU55" t="str">
        <f t="shared" si="36"/>
        <v xml:space="preserve">  223 3855 3500 3501    -8.000   -11.100    -8.000   -11.600   42</v>
      </c>
    </row>
    <row r="56" spans="1:47">
      <c r="A56" s="2" t="s">
        <v>198</v>
      </c>
      <c r="E56">
        <f t="shared" si="0"/>
        <v>548</v>
      </c>
      <c r="F56">
        <f t="shared" si="1"/>
        <v>-13</v>
      </c>
      <c r="G56">
        <f t="shared" si="2"/>
        <v>-7</v>
      </c>
      <c r="H56">
        <f t="shared" si="19"/>
        <v>53</v>
      </c>
      <c r="I56" s="2" t="s">
        <v>546</v>
      </c>
      <c r="J56" s="1"/>
      <c r="K56" s="45">
        <f t="shared" si="20"/>
        <v>24</v>
      </c>
      <c r="L56" s="1">
        <f t="shared" si="3"/>
        <v>3856</v>
      </c>
      <c r="M56" s="1">
        <f t="shared" si="4"/>
        <v>3501</v>
      </c>
      <c r="N56" s="1">
        <f t="shared" si="5"/>
        <v>3502</v>
      </c>
      <c r="O56" s="1">
        <f t="shared" si="44"/>
        <v>-8</v>
      </c>
      <c r="P56" s="1">
        <f t="shared" si="45"/>
        <v>-11.6</v>
      </c>
      <c r="Q56" s="1">
        <f t="shared" si="46"/>
        <v>-8</v>
      </c>
      <c r="R56" s="1">
        <f t="shared" si="47"/>
        <v>-12.4</v>
      </c>
      <c r="S56" s="1">
        <f t="shared" si="48"/>
        <v>-8</v>
      </c>
      <c r="T56" s="1">
        <f t="shared" si="49"/>
        <v>-12</v>
      </c>
      <c r="U56" s="1">
        <f t="shared" si="18"/>
        <v>42</v>
      </c>
      <c r="V56" s="1">
        <f>VLOOKUP(U56,剛性!$B$46:$K$100,7,FALSE)</f>
        <v>1335</v>
      </c>
      <c r="W56" s="1">
        <f>VLOOKUP(U56,剛性!$B$46:$K$100,9,FALSE)</f>
        <v>4.2220113851992409E-3</v>
      </c>
      <c r="X56" s="1" t="str">
        <f>VLOOKUP(U56,剛性!$B$46:$K$100,3,FALSE)</f>
        <v>中間杭</v>
      </c>
      <c r="Z56" s="20">
        <v>24</v>
      </c>
      <c r="AA56" s="20">
        <v>3856</v>
      </c>
      <c r="AB56" s="20">
        <v>3501</v>
      </c>
      <c r="AC56" s="20">
        <v>3502</v>
      </c>
      <c r="AD56" s="20">
        <v>-8</v>
      </c>
      <c r="AE56" s="20">
        <v>-11.6</v>
      </c>
      <c r="AF56" s="20">
        <v>-8</v>
      </c>
      <c r="AG56" s="20">
        <v>-12.4</v>
      </c>
      <c r="AH56" s="20">
        <v>-8</v>
      </c>
      <c r="AI56" s="20">
        <v>-12</v>
      </c>
      <c r="AJ56" s="20">
        <v>42</v>
      </c>
      <c r="AK56" s="45">
        <f t="shared" si="50"/>
        <v>224</v>
      </c>
      <c r="AL56" s="3">
        <f t="shared" si="27"/>
        <v>2</v>
      </c>
      <c r="AM56" s="3">
        <f t="shared" si="28"/>
        <v>1</v>
      </c>
      <c r="AN56" s="3">
        <f t="shared" si="29"/>
        <v>1</v>
      </c>
      <c r="AO56" s="3">
        <f t="shared" si="30"/>
        <v>1</v>
      </c>
      <c r="AP56" s="3">
        <f t="shared" si="31"/>
        <v>4</v>
      </c>
      <c r="AQ56" s="3">
        <f t="shared" si="32"/>
        <v>3</v>
      </c>
      <c r="AR56" s="3">
        <f t="shared" si="33"/>
        <v>4</v>
      </c>
      <c r="AS56" s="3">
        <f t="shared" si="34"/>
        <v>3</v>
      </c>
      <c r="AT56" s="3">
        <f t="shared" si="35"/>
        <v>3</v>
      </c>
      <c r="AU56" t="str">
        <f t="shared" si="36"/>
        <v xml:space="preserve">  224 3856 3501 3502    -8.000   -11.600    -8.000   -12.400   42</v>
      </c>
    </row>
    <row r="57" spans="1:47">
      <c r="A57" s="2" t="s">
        <v>199</v>
      </c>
      <c r="E57">
        <f t="shared" si="0"/>
        <v>3463</v>
      </c>
      <c r="F57">
        <f t="shared" si="1"/>
        <v>-13</v>
      </c>
      <c r="G57">
        <f t="shared" si="2"/>
        <v>-7</v>
      </c>
      <c r="H57">
        <f t="shared" si="19"/>
        <v>54</v>
      </c>
      <c r="I57" s="2" t="s">
        <v>547</v>
      </c>
      <c r="J57" s="1"/>
      <c r="K57" s="45">
        <f t="shared" si="20"/>
        <v>25</v>
      </c>
      <c r="L57" s="1">
        <f t="shared" si="3"/>
        <v>3857</v>
      </c>
      <c r="M57" s="1">
        <f t="shared" si="4"/>
        <v>3502</v>
      </c>
      <c r="N57" s="1">
        <f t="shared" si="5"/>
        <v>3503</v>
      </c>
      <c r="O57" s="1">
        <f t="shared" si="44"/>
        <v>-8</v>
      </c>
      <c r="P57" s="1">
        <f t="shared" si="45"/>
        <v>-12.4</v>
      </c>
      <c r="Q57" s="1">
        <f t="shared" si="46"/>
        <v>-8</v>
      </c>
      <c r="R57" s="1">
        <f t="shared" si="47"/>
        <v>-13.2</v>
      </c>
      <c r="S57" s="1">
        <f t="shared" si="48"/>
        <v>-8</v>
      </c>
      <c r="T57" s="1">
        <f t="shared" si="49"/>
        <v>-12.8</v>
      </c>
      <c r="U57" s="1">
        <f t="shared" si="18"/>
        <v>45</v>
      </c>
      <c r="V57" s="1">
        <f>VLOOKUP(U57,剛性!$B$46:$K$100,7,FALSE)</f>
        <v>1010</v>
      </c>
      <c r="W57" s="1">
        <f>VLOOKUP(U57,剛性!$B$46:$K$100,9,FALSE)</f>
        <v>4.2030794839783602E-3</v>
      </c>
      <c r="X57" s="1" t="str">
        <f>VLOOKUP(U57,剛性!$B$46:$K$100,3,FALSE)</f>
        <v>中間杭(t9)</v>
      </c>
      <c r="Z57" s="20">
        <v>25</v>
      </c>
      <c r="AA57" s="20">
        <v>3857</v>
      </c>
      <c r="AB57" s="20">
        <v>3502</v>
      </c>
      <c r="AC57" s="20">
        <v>3503</v>
      </c>
      <c r="AD57" s="20">
        <v>-8</v>
      </c>
      <c r="AE57" s="20">
        <v>-12.4</v>
      </c>
      <c r="AF57" s="20">
        <v>-8</v>
      </c>
      <c r="AG57" s="20">
        <v>-13.2</v>
      </c>
      <c r="AH57" s="20">
        <v>-8</v>
      </c>
      <c r="AI57" s="20">
        <v>-12.8</v>
      </c>
      <c r="AJ57" s="20">
        <v>45</v>
      </c>
      <c r="AK57" s="45">
        <f t="shared" si="50"/>
        <v>225</v>
      </c>
      <c r="AL57" s="3">
        <f t="shared" si="27"/>
        <v>2</v>
      </c>
      <c r="AM57" s="3">
        <f t="shared" si="28"/>
        <v>1</v>
      </c>
      <c r="AN57" s="3">
        <f t="shared" si="29"/>
        <v>1</v>
      </c>
      <c r="AO57" s="3">
        <f t="shared" si="30"/>
        <v>1</v>
      </c>
      <c r="AP57" s="3">
        <f t="shared" si="31"/>
        <v>4</v>
      </c>
      <c r="AQ57" s="3">
        <f t="shared" si="32"/>
        <v>3</v>
      </c>
      <c r="AR57" s="3">
        <f t="shared" si="33"/>
        <v>4</v>
      </c>
      <c r="AS57" s="3">
        <f t="shared" si="34"/>
        <v>3</v>
      </c>
      <c r="AT57" s="3">
        <f t="shared" si="35"/>
        <v>3</v>
      </c>
      <c r="AU57" t="str">
        <f t="shared" si="36"/>
        <v xml:space="preserve">  225 3857 3502 3503    -8.000   -12.400    -8.000   -13.200   45</v>
      </c>
    </row>
    <row r="58" spans="1:47">
      <c r="A58" s="2" t="s">
        <v>200</v>
      </c>
      <c r="E58">
        <f t="shared" si="0"/>
        <v>550</v>
      </c>
      <c r="F58">
        <f t="shared" si="1"/>
        <v>-13</v>
      </c>
      <c r="G58">
        <f t="shared" si="2"/>
        <v>-7.5</v>
      </c>
      <c r="H58">
        <f t="shared" si="19"/>
        <v>55</v>
      </c>
      <c r="I58" s="2" t="s">
        <v>548</v>
      </c>
      <c r="J58" s="1"/>
      <c r="K58" s="45">
        <f t="shared" si="20"/>
        <v>26</v>
      </c>
      <c r="L58" s="1">
        <f t="shared" si="3"/>
        <v>3858</v>
      </c>
      <c r="M58" s="1">
        <f t="shared" si="4"/>
        <v>3503</v>
      </c>
      <c r="N58" s="1">
        <f t="shared" si="5"/>
        <v>3504</v>
      </c>
      <c r="O58" s="1">
        <f t="shared" si="44"/>
        <v>-8</v>
      </c>
      <c r="P58" s="1">
        <f t="shared" si="45"/>
        <v>-13.2</v>
      </c>
      <c r="Q58" s="1">
        <f t="shared" si="46"/>
        <v>-8</v>
      </c>
      <c r="R58" s="1">
        <f t="shared" si="47"/>
        <v>-13.95</v>
      </c>
      <c r="S58" s="1">
        <f t="shared" si="48"/>
        <v>-8</v>
      </c>
      <c r="T58" s="1">
        <f t="shared" si="49"/>
        <v>-13.58</v>
      </c>
      <c r="U58" s="1">
        <f t="shared" si="18"/>
        <v>45</v>
      </c>
      <c r="V58" s="1">
        <f>VLOOKUP(U58,剛性!$B$46:$K$100,7,FALSE)</f>
        <v>1010</v>
      </c>
      <c r="W58" s="1">
        <f>VLOOKUP(U58,剛性!$B$46:$K$100,9,FALSE)</f>
        <v>4.2030794839783602E-3</v>
      </c>
      <c r="X58" s="1" t="str">
        <f>VLOOKUP(U58,剛性!$B$46:$K$100,3,FALSE)</f>
        <v>中間杭(t9)</v>
      </c>
      <c r="Z58" s="20">
        <v>26</v>
      </c>
      <c r="AA58" s="20">
        <v>3858</v>
      </c>
      <c r="AB58" s="20">
        <v>3503</v>
      </c>
      <c r="AC58" s="20">
        <v>3504</v>
      </c>
      <c r="AD58" s="20">
        <v>-8</v>
      </c>
      <c r="AE58" s="20">
        <v>-13.2</v>
      </c>
      <c r="AF58" s="20">
        <v>-8</v>
      </c>
      <c r="AG58" s="20">
        <v>-13.95</v>
      </c>
      <c r="AH58" s="20">
        <v>-8</v>
      </c>
      <c r="AI58" s="20">
        <v>-13.58</v>
      </c>
      <c r="AJ58" s="20">
        <v>45</v>
      </c>
      <c r="AK58" s="45">
        <f t="shared" si="50"/>
        <v>226</v>
      </c>
      <c r="AL58" s="3">
        <f t="shared" si="27"/>
        <v>2</v>
      </c>
      <c r="AM58" s="3">
        <f t="shared" si="28"/>
        <v>1</v>
      </c>
      <c r="AN58" s="3">
        <f t="shared" si="29"/>
        <v>1</v>
      </c>
      <c r="AO58" s="3">
        <f t="shared" si="30"/>
        <v>1</v>
      </c>
      <c r="AP58" s="3">
        <f t="shared" si="31"/>
        <v>4</v>
      </c>
      <c r="AQ58" s="3">
        <f t="shared" si="32"/>
        <v>3</v>
      </c>
      <c r="AR58" s="3">
        <f t="shared" si="33"/>
        <v>4</v>
      </c>
      <c r="AS58" s="3">
        <f t="shared" si="34"/>
        <v>3</v>
      </c>
      <c r="AT58" s="3">
        <f t="shared" si="35"/>
        <v>3</v>
      </c>
      <c r="AU58" t="str">
        <f t="shared" si="36"/>
        <v xml:space="preserve">  226 3858 3503 3504    -8.000   -13.200    -8.000   -13.950   45</v>
      </c>
    </row>
    <row r="59" spans="1:47">
      <c r="A59" s="2" t="s">
        <v>201</v>
      </c>
      <c r="E59">
        <f t="shared" si="0"/>
        <v>3464</v>
      </c>
      <c r="F59">
        <f t="shared" si="1"/>
        <v>-13</v>
      </c>
      <c r="G59">
        <f t="shared" si="2"/>
        <v>-7.5</v>
      </c>
      <c r="H59">
        <f t="shared" si="19"/>
        <v>56</v>
      </c>
      <c r="I59" s="2" t="s">
        <v>549</v>
      </c>
      <c r="J59" s="1"/>
      <c r="K59" s="45">
        <f t="shared" si="20"/>
        <v>27</v>
      </c>
      <c r="L59" s="1">
        <f t="shared" si="3"/>
        <v>3859</v>
      </c>
      <c r="M59" s="1">
        <f t="shared" si="4"/>
        <v>3504</v>
      </c>
      <c r="N59" s="1">
        <f t="shared" si="5"/>
        <v>3505</v>
      </c>
      <c r="O59" s="1">
        <f t="shared" si="44"/>
        <v>-8</v>
      </c>
      <c r="P59" s="1">
        <f t="shared" si="45"/>
        <v>-13.95</v>
      </c>
      <c r="Q59" s="1">
        <f t="shared" si="46"/>
        <v>-8</v>
      </c>
      <c r="R59" s="1">
        <f t="shared" si="47"/>
        <v>-14.7</v>
      </c>
      <c r="S59" s="1">
        <f t="shared" si="48"/>
        <v>-8</v>
      </c>
      <c r="T59" s="1">
        <f t="shared" si="49"/>
        <v>-14.33</v>
      </c>
      <c r="U59" s="1">
        <f t="shared" si="18"/>
        <v>45</v>
      </c>
      <c r="V59" s="1">
        <f>VLOOKUP(U59,剛性!$B$46:$K$100,7,FALSE)</f>
        <v>1010</v>
      </c>
      <c r="W59" s="1">
        <f>VLOOKUP(U59,剛性!$B$46:$K$100,9,FALSE)</f>
        <v>4.2030794839783602E-3</v>
      </c>
      <c r="X59" s="1" t="str">
        <f>VLOOKUP(U59,剛性!$B$46:$K$100,3,FALSE)</f>
        <v>中間杭(t9)</v>
      </c>
      <c r="Z59" s="20">
        <v>27</v>
      </c>
      <c r="AA59" s="20">
        <v>3859</v>
      </c>
      <c r="AB59" s="20">
        <v>3504</v>
      </c>
      <c r="AC59" s="20">
        <v>3505</v>
      </c>
      <c r="AD59" s="20">
        <v>-8</v>
      </c>
      <c r="AE59" s="20">
        <v>-13.95</v>
      </c>
      <c r="AF59" s="20">
        <v>-8</v>
      </c>
      <c r="AG59" s="20">
        <v>-14.7</v>
      </c>
      <c r="AH59" s="20">
        <v>-8</v>
      </c>
      <c r="AI59" s="20">
        <v>-14.33</v>
      </c>
      <c r="AJ59" s="20">
        <v>45</v>
      </c>
      <c r="AK59" s="45">
        <f t="shared" si="50"/>
        <v>227</v>
      </c>
      <c r="AL59" s="3">
        <f t="shared" si="27"/>
        <v>2</v>
      </c>
      <c r="AM59" s="3">
        <f t="shared" si="28"/>
        <v>1</v>
      </c>
      <c r="AN59" s="3">
        <f t="shared" si="29"/>
        <v>1</v>
      </c>
      <c r="AO59" s="3">
        <f t="shared" si="30"/>
        <v>1</v>
      </c>
      <c r="AP59" s="3">
        <f t="shared" si="31"/>
        <v>4</v>
      </c>
      <c r="AQ59" s="3">
        <f t="shared" si="32"/>
        <v>3</v>
      </c>
      <c r="AR59" s="3">
        <f t="shared" si="33"/>
        <v>4</v>
      </c>
      <c r="AS59" s="3">
        <f t="shared" si="34"/>
        <v>3</v>
      </c>
      <c r="AT59" s="3">
        <f t="shared" si="35"/>
        <v>3</v>
      </c>
      <c r="AU59" t="str">
        <f t="shared" si="36"/>
        <v xml:space="preserve">  227 3859 3504 3505    -8.000   -13.950    -8.000   -14.700   45</v>
      </c>
    </row>
    <row r="60" spans="1:47">
      <c r="A60" s="2" t="s">
        <v>202</v>
      </c>
      <c r="E60">
        <f t="shared" si="0"/>
        <v>552</v>
      </c>
      <c r="F60">
        <f t="shared" si="1"/>
        <v>-13</v>
      </c>
      <c r="G60">
        <f t="shared" si="2"/>
        <v>-8.1999999999999993</v>
      </c>
      <c r="H60">
        <f t="shared" si="19"/>
        <v>57</v>
      </c>
      <c r="I60" s="2" t="s">
        <v>550</v>
      </c>
      <c r="J60" s="1"/>
      <c r="K60" s="45">
        <f t="shared" si="20"/>
        <v>28</v>
      </c>
      <c r="L60" s="1">
        <f t="shared" si="3"/>
        <v>3860</v>
      </c>
      <c r="M60" s="1">
        <f t="shared" si="4"/>
        <v>3505</v>
      </c>
      <c r="N60" s="1">
        <f t="shared" si="5"/>
        <v>3506</v>
      </c>
      <c r="O60" s="1">
        <f t="shared" si="44"/>
        <v>-8</v>
      </c>
      <c r="P60" s="1">
        <f t="shared" si="45"/>
        <v>-14.7</v>
      </c>
      <c r="Q60" s="1">
        <f t="shared" si="46"/>
        <v>-8</v>
      </c>
      <c r="R60" s="1">
        <f t="shared" si="47"/>
        <v>-15.45</v>
      </c>
      <c r="S60" s="1">
        <f t="shared" si="48"/>
        <v>-8</v>
      </c>
      <c r="T60" s="1">
        <f t="shared" si="49"/>
        <v>-15.08</v>
      </c>
      <c r="U60" s="1">
        <f t="shared" si="18"/>
        <v>45</v>
      </c>
      <c r="V60" s="1">
        <f>VLOOKUP(U60,剛性!$B$46:$K$100,7,FALSE)</f>
        <v>1010</v>
      </c>
      <c r="W60" s="1">
        <f>VLOOKUP(U60,剛性!$B$46:$K$100,9,FALSE)</f>
        <v>4.2030794839783602E-3</v>
      </c>
      <c r="X60" s="1" t="str">
        <f>VLOOKUP(U60,剛性!$B$46:$K$100,3,FALSE)</f>
        <v>中間杭(t9)</v>
      </c>
      <c r="Z60" s="20">
        <v>28</v>
      </c>
      <c r="AA60" s="20">
        <v>3860</v>
      </c>
      <c r="AB60" s="20">
        <v>3505</v>
      </c>
      <c r="AC60" s="20">
        <v>3506</v>
      </c>
      <c r="AD60" s="20">
        <v>-8</v>
      </c>
      <c r="AE60" s="20">
        <v>-14.7</v>
      </c>
      <c r="AF60" s="20">
        <v>-8</v>
      </c>
      <c r="AG60" s="20">
        <v>-15.45</v>
      </c>
      <c r="AH60" s="20">
        <v>-8</v>
      </c>
      <c r="AI60" s="20">
        <v>-15.08</v>
      </c>
      <c r="AJ60" s="20">
        <v>45</v>
      </c>
      <c r="AK60" s="45">
        <f t="shared" si="50"/>
        <v>228</v>
      </c>
      <c r="AL60" s="3">
        <f t="shared" si="27"/>
        <v>2</v>
      </c>
      <c r="AM60" s="3">
        <f t="shared" si="28"/>
        <v>1</v>
      </c>
      <c r="AN60" s="3">
        <f t="shared" si="29"/>
        <v>1</v>
      </c>
      <c r="AO60" s="3">
        <f t="shared" si="30"/>
        <v>1</v>
      </c>
      <c r="AP60" s="3">
        <f t="shared" si="31"/>
        <v>4</v>
      </c>
      <c r="AQ60" s="3">
        <f t="shared" si="32"/>
        <v>3</v>
      </c>
      <c r="AR60" s="3">
        <f t="shared" si="33"/>
        <v>4</v>
      </c>
      <c r="AS60" s="3">
        <f t="shared" si="34"/>
        <v>3</v>
      </c>
      <c r="AT60" s="3">
        <f t="shared" si="35"/>
        <v>3</v>
      </c>
      <c r="AU60" t="str">
        <f t="shared" si="36"/>
        <v xml:space="preserve">  228 3860 3505 3506    -8.000   -14.700    -8.000   -15.450   45</v>
      </c>
    </row>
    <row r="61" spans="1:47">
      <c r="A61" s="2" t="s">
        <v>203</v>
      </c>
      <c r="E61">
        <f t="shared" si="0"/>
        <v>3465</v>
      </c>
      <c r="F61">
        <f t="shared" si="1"/>
        <v>-13</v>
      </c>
      <c r="G61">
        <f t="shared" si="2"/>
        <v>-8.1999999999999993</v>
      </c>
      <c r="H61">
        <f t="shared" si="19"/>
        <v>58</v>
      </c>
      <c r="I61" s="2" t="s">
        <v>551</v>
      </c>
      <c r="J61" s="1"/>
      <c r="K61" s="45">
        <f t="shared" si="20"/>
        <v>29</v>
      </c>
      <c r="L61" s="1">
        <f t="shared" si="3"/>
        <v>3861</v>
      </c>
      <c r="M61" s="1">
        <f t="shared" si="4"/>
        <v>3506</v>
      </c>
      <c r="N61" s="1">
        <f t="shared" si="5"/>
        <v>3507</v>
      </c>
      <c r="O61" s="1">
        <f t="shared" si="44"/>
        <v>-8</v>
      </c>
      <c r="P61" s="1">
        <f t="shared" si="45"/>
        <v>-15.45</v>
      </c>
      <c r="Q61" s="1">
        <f t="shared" si="46"/>
        <v>-8</v>
      </c>
      <c r="R61" s="1">
        <f t="shared" si="47"/>
        <v>-16.2</v>
      </c>
      <c r="S61" s="1">
        <f t="shared" si="48"/>
        <v>-8</v>
      </c>
      <c r="T61" s="1">
        <f t="shared" si="49"/>
        <v>-15.83</v>
      </c>
      <c r="U61" s="1">
        <f t="shared" si="18"/>
        <v>45</v>
      </c>
      <c r="V61" s="1">
        <f>VLOOKUP(U61,剛性!$B$46:$K$100,7,FALSE)</f>
        <v>1010</v>
      </c>
      <c r="W61" s="1">
        <f>VLOOKUP(U61,剛性!$B$46:$K$100,9,FALSE)</f>
        <v>4.2030794839783602E-3</v>
      </c>
      <c r="X61" s="1" t="str">
        <f>VLOOKUP(U61,剛性!$B$46:$K$100,3,FALSE)</f>
        <v>中間杭(t9)</v>
      </c>
      <c r="Z61" s="20">
        <v>29</v>
      </c>
      <c r="AA61" s="20">
        <v>3861</v>
      </c>
      <c r="AB61" s="20">
        <v>3506</v>
      </c>
      <c r="AC61" s="20">
        <v>3507</v>
      </c>
      <c r="AD61" s="20">
        <v>-8</v>
      </c>
      <c r="AE61" s="20">
        <v>-15.45</v>
      </c>
      <c r="AF61" s="20">
        <v>-8</v>
      </c>
      <c r="AG61" s="20">
        <v>-16.2</v>
      </c>
      <c r="AH61" s="20">
        <v>-8</v>
      </c>
      <c r="AI61" s="20">
        <v>-15.83</v>
      </c>
      <c r="AJ61" s="20">
        <v>45</v>
      </c>
      <c r="AK61" s="45">
        <f t="shared" si="50"/>
        <v>229</v>
      </c>
      <c r="AL61" s="3">
        <f t="shared" si="27"/>
        <v>2</v>
      </c>
      <c r="AM61" s="3">
        <f t="shared" si="28"/>
        <v>1</v>
      </c>
      <c r="AN61" s="3">
        <f t="shared" si="29"/>
        <v>1</v>
      </c>
      <c r="AO61" s="3">
        <f t="shared" si="30"/>
        <v>1</v>
      </c>
      <c r="AP61" s="3">
        <f t="shared" si="31"/>
        <v>4</v>
      </c>
      <c r="AQ61" s="3">
        <f t="shared" si="32"/>
        <v>3</v>
      </c>
      <c r="AR61" s="3">
        <f t="shared" si="33"/>
        <v>4</v>
      </c>
      <c r="AS61" s="3">
        <f t="shared" si="34"/>
        <v>3</v>
      </c>
      <c r="AT61" s="3">
        <f t="shared" si="35"/>
        <v>3</v>
      </c>
      <c r="AU61" t="str">
        <f t="shared" si="36"/>
        <v xml:space="preserve">  229 3861 3506 3507    -8.000   -15.450    -8.000   -16.200   45</v>
      </c>
    </row>
    <row r="62" spans="1:47">
      <c r="A62" s="2" t="s">
        <v>204</v>
      </c>
      <c r="E62">
        <f t="shared" si="0"/>
        <v>554</v>
      </c>
      <c r="F62">
        <f t="shared" si="1"/>
        <v>-13</v>
      </c>
      <c r="G62">
        <f t="shared" si="2"/>
        <v>-8.9</v>
      </c>
      <c r="H62">
        <f t="shared" si="19"/>
        <v>59</v>
      </c>
      <c r="I62" s="2" t="s">
        <v>552</v>
      </c>
      <c r="J62" s="1"/>
      <c r="K62" s="45">
        <v>1</v>
      </c>
      <c r="L62" s="1">
        <f t="shared" si="3"/>
        <v>3862</v>
      </c>
      <c r="M62" s="1">
        <f t="shared" si="4"/>
        <v>3576</v>
      </c>
      <c r="N62" s="1">
        <f t="shared" si="5"/>
        <v>3509</v>
      </c>
      <c r="O62" s="1">
        <f t="shared" si="44"/>
        <v>-3</v>
      </c>
      <c r="P62" s="1">
        <f t="shared" si="45"/>
        <v>3.15</v>
      </c>
      <c r="Q62" s="1">
        <f t="shared" si="46"/>
        <v>-3</v>
      </c>
      <c r="R62" s="1">
        <f t="shared" si="47"/>
        <v>2.85</v>
      </c>
      <c r="S62" s="1">
        <f t="shared" si="48"/>
        <v>-3</v>
      </c>
      <c r="T62" s="1">
        <f t="shared" si="49"/>
        <v>3</v>
      </c>
      <c r="U62" s="1">
        <f t="shared" si="18"/>
        <v>50</v>
      </c>
      <c r="V62" s="1">
        <f>VLOOKUP(U62,剛性!$B$46:$K$100,7,FALSE)</f>
        <v>2048</v>
      </c>
      <c r="W62" s="1">
        <f>VLOOKUP(U62,剛性!$B$46:$K$100,9,FALSE)</f>
        <v>6.2629969418960248E-4</v>
      </c>
      <c r="X62" s="1" t="str">
        <f>VLOOKUP(U62,剛性!$B$46:$K$100,3,FALSE)</f>
        <v>陸側杭杭頭部</v>
      </c>
      <c r="Z62" s="20">
        <v>1</v>
      </c>
      <c r="AA62" s="20">
        <v>3862</v>
      </c>
      <c r="AB62" s="20">
        <v>3576</v>
      </c>
      <c r="AC62" s="20">
        <v>3509</v>
      </c>
      <c r="AD62" s="20">
        <v>-3</v>
      </c>
      <c r="AE62" s="20">
        <v>3.15</v>
      </c>
      <c r="AF62" s="20">
        <v>-3</v>
      </c>
      <c r="AG62" s="20">
        <v>2.85</v>
      </c>
      <c r="AH62" s="20">
        <v>-3</v>
      </c>
      <c r="AI62" s="20">
        <v>3</v>
      </c>
      <c r="AJ62" s="20">
        <v>50</v>
      </c>
      <c r="AK62" s="45">
        <f>300+$Z62</f>
        <v>301</v>
      </c>
      <c r="AL62" s="3">
        <f t="shared" si="27"/>
        <v>2</v>
      </c>
      <c r="AM62" s="3">
        <f t="shared" si="28"/>
        <v>1</v>
      </c>
      <c r="AN62" s="3">
        <f t="shared" si="29"/>
        <v>1</v>
      </c>
      <c r="AO62" s="3">
        <f t="shared" si="30"/>
        <v>1</v>
      </c>
      <c r="AP62" s="3">
        <f t="shared" si="31"/>
        <v>4</v>
      </c>
      <c r="AQ62" s="3">
        <f t="shared" si="32"/>
        <v>5</v>
      </c>
      <c r="AR62" s="3">
        <f t="shared" si="33"/>
        <v>4</v>
      </c>
      <c r="AS62" s="3">
        <f t="shared" si="34"/>
        <v>5</v>
      </c>
      <c r="AT62" s="3">
        <f t="shared" si="35"/>
        <v>3</v>
      </c>
      <c r="AU62" t="str">
        <f t="shared" si="36"/>
        <v xml:space="preserve">  301 3862 3576 3509    -3.000     3.150    -3.000     2.850   50</v>
      </c>
    </row>
    <row r="63" spans="1:47">
      <c r="A63" s="2" t="s">
        <v>205</v>
      </c>
      <c r="E63">
        <f t="shared" si="0"/>
        <v>3466</v>
      </c>
      <c r="F63">
        <f t="shared" si="1"/>
        <v>-13</v>
      </c>
      <c r="G63">
        <f t="shared" si="2"/>
        <v>-8.9</v>
      </c>
      <c r="H63">
        <f t="shared" si="19"/>
        <v>60</v>
      </c>
      <c r="I63" s="2" t="s">
        <v>553</v>
      </c>
      <c r="J63" s="1"/>
      <c r="K63" s="45">
        <f t="shared" si="20"/>
        <v>2</v>
      </c>
      <c r="L63" s="1">
        <f t="shared" si="3"/>
        <v>3863</v>
      </c>
      <c r="M63" s="1">
        <f t="shared" si="4"/>
        <v>3509</v>
      </c>
      <c r="N63" s="1">
        <f t="shared" si="5"/>
        <v>3510</v>
      </c>
      <c r="O63" s="1">
        <f t="shared" si="44"/>
        <v>-3</v>
      </c>
      <c r="P63" s="1">
        <f t="shared" si="45"/>
        <v>2.85</v>
      </c>
      <c r="Q63" s="1">
        <f t="shared" si="46"/>
        <v>-3</v>
      </c>
      <c r="R63" s="1">
        <f t="shared" si="47"/>
        <v>2.4</v>
      </c>
      <c r="S63" s="1">
        <f t="shared" si="48"/>
        <v>-3</v>
      </c>
      <c r="T63" s="1">
        <f t="shared" si="49"/>
        <v>2.63</v>
      </c>
      <c r="U63" s="1">
        <f t="shared" si="18"/>
        <v>50</v>
      </c>
      <c r="V63" s="1">
        <f>VLOOKUP(U63,剛性!$B$46:$K$100,7,FALSE)</f>
        <v>2048</v>
      </c>
      <c r="W63" s="1">
        <f>VLOOKUP(U63,剛性!$B$46:$K$100,9,FALSE)</f>
        <v>6.2629969418960248E-4</v>
      </c>
      <c r="X63" s="1" t="str">
        <f>VLOOKUP(U63,剛性!$B$46:$K$100,3,FALSE)</f>
        <v>陸側杭杭頭部</v>
      </c>
      <c r="Z63" s="20">
        <v>2</v>
      </c>
      <c r="AA63" s="20">
        <v>3863</v>
      </c>
      <c r="AB63" s="20">
        <v>3509</v>
      </c>
      <c r="AC63" s="20">
        <v>3510</v>
      </c>
      <c r="AD63" s="20">
        <v>-3</v>
      </c>
      <c r="AE63" s="20">
        <v>2.85</v>
      </c>
      <c r="AF63" s="20">
        <v>-3</v>
      </c>
      <c r="AG63" s="20">
        <v>2.4</v>
      </c>
      <c r="AH63" s="20">
        <v>-3</v>
      </c>
      <c r="AI63" s="20">
        <v>2.63</v>
      </c>
      <c r="AJ63" s="20">
        <v>50</v>
      </c>
      <c r="AK63" s="45">
        <f t="shared" ref="AK63:AK90" si="51">300+$Z63</f>
        <v>302</v>
      </c>
      <c r="AL63" s="3">
        <f t="shared" si="27"/>
        <v>2</v>
      </c>
      <c r="AM63" s="3">
        <f t="shared" si="28"/>
        <v>1</v>
      </c>
      <c r="AN63" s="3">
        <f t="shared" si="29"/>
        <v>1</v>
      </c>
      <c r="AO63" s="3">
        <f t="shared" si="30"/>
        <v>1</v>
      </c>
      <c r="AP63" s="3">
        <f t="shared" si="31"/>
        <v>4</v>
      </c>
      <c r="AQ63" s="3">
        <f t="shared" si="32"/>
        <v>5</v>
      </c>
      <c r="AR63" s="3">
        <f t="shared" si="33"/>
        <v>4</v>
      </c>
      <c r="AS63" s="3">
        <f t="shared" si="34"/>
        <v>5</v>
      </c>
      <c r="AT63" s="3">
        <f t="shared" si="35"/>
        <v>3</v>
      </c>
      <c r="AU63" t="str">
        <f t="shared" si="36"/>
        <v xml:space="preserve">  302 3863 3509 3510    -3.000     2.850    -3.000     2.400   50</v>
      </c>
    </row>
    <row r="64" spans="1:47">
      <c r="A64" s="2" t="s">
        <v>206</v>
      </c>
      <c r="E64">
        <f t="shared" si="0"/>
        <v>556</v>
      </c>
      <c r="F64">
        <f t="shared" si="1"/>
        <v>-13</v>
      </c>
      <c r="G64">
        <f t="shared" si="2"/>
        <v>-9.6</v>
      </c>
      <c r="H64">
        <f t="shared" si="19"/>
        <v>61</v>
      </c>
      <c r="I64" s="2" t="s">
        <v>554</v>
      </c>
      <c r="J64" s="1"/>
      <c r="K64" s="45">
        <f t="shared" si="20"/>
        <v>3</v>
      </c>
      <c r="L64" s="1">
        <f t="shared" si="3"/>
        <v>3864</v>
      </c>
      <c r="M64" s="1">
        <f t="shared" si="4"/>
        <v>3510</v>
      </c>
      <c r="N64" s="1">
        <f t="shared" si="5"/>
        <v>3511</v>
      </c>
      <c r="O64" s="1">
        <f t="shared" si="44"/>
        <v>-3</v>
      </c>
      <c r="P64" s="1">
        <f t="shared" si="45"/>
        <v>2.4</v>
      </c>
      <c r="Q64" s="1">
        <f t="shared" si="46"/>
        <v>-3</v>
      </c>
      <c r="R64" s="1">
        <f t="shared" si="47"/>
        <v>2</v>
      </c>
      <c r="S64" s="1">
        <f t="shared" si="48"/>
        <v>-3</v>
      </c>
      <c r="T64" s="1">
        <f t="shared" si="49"/>
        <v>2.2000000000000002</v>
      </c>
      <c r="U64" s="1">
        <f t="shared" si="18"/>
        <v>50</v>
      </c>
      <c r="V64" s="1">
        <f>VLOOKUP(U64,剛性!$B$46:$K$100,7,FALSE)</f>
        <v>2048</v>
      </c>
      <c r="W64" s="1">
        <f>VLOOKUP(U64,剛性!$B$46:$K$100,9,FALSE)</f>
        <v>6.2629969418960248E-4</v>
      </c>
      <c r="X64" s="1" t="str">
        <f>VLOOKUP(U64,剛性!$B$46:$K$100,3,FALSE)</f>
        <v>陸側杭杭頭部</v>
      </c>
      <c r="Z64" s="20">
        <v>3</v>
      </c>
      <c r="AA64" s="20">
        <v>3864</v>
      </c>
      <c r="AB64" s="20">
        <v>3510</v>
      </c>
      <c r="AC64" s="20">
        <v>3511</v>
      </c>
      <c r="AD64" s="20">
        <v>-3</v>
      </c>
      <c r="AE64" s="20">
        <v>2.4</v>
      </c>
      <c r="AF64" s="20">
        <v>-3</v>
      </c>
      <c r="AG64" s="20">
        <v>2</v>
      </c>
      <c r="AH64" s="20">
        <v>-3</v>
      </c>
      <c r="AI64" s="20">
        <v>2.2000000000000002</v>
      </c>
      <c r="AJ64" s="20">
        <v>50</v>
      </c>
      <c r="AK64" s="45">
        <f t="shared" si="51"/>
        <v>303</v>
      </c>
      <c r="AL64" s="3">
        <f t="shared" si="27"/>
        <v>2</v>
      </c>
      <c r="AM64" s="3">
        <f t="shared" si="28"/>
        <v>1</v>
      </c>
      <c r="AN64" s="3">
        <f t="shared" si="29"/>
        <v>1</v>
      </c>
      <c r="AO64" s="3">
        <f t="shared" si="30"/>
        <v>1</v>
      </c>
      <c r="AP64" s="3">
        <f t="shared" si="31"/>
        <v>4</v>
      </c>
      <c r="AQ64" s="3">
        <f t="shared" si="32"/>
        <v>5</v>
      </c>
      <c r="AR64" s="3">
        <f t="shared" si="33"/>
        <v>4</v>
      </c>
      <c r="AS64" s="3">
        <f t="shared" si="34"/>
        <v>5</v>
      </c>
      <c r="AT64" s="3">
        <f t="shared" si="35"/>
        <v>3</v>
      </c>
      <c r="AU64" t="str">
        <f t="shared" si="36"/>
        <v xml:space="preserve">  303 3864 3510 3511    -3.000     2.400    -3.000     2.000   50</v>
      </c>
    </row>
    <row r="65" spans="1:47">
      <c r="A65" s="2" t="s">
        <v>207</v>
      </c>
      <c r="E65">
        <f t="shared" si="0"/>
        <v>3467</v>
      </c>
      <c r="F65">
        <f t="shared" si="1"/>
        <v>-13</v>
      </c>
      <c r="G65">
        <f t="shared" si="2"/>
        <v>-9.6</v>
      </c>
      <c r="H65">
        <f t="shared" si="19"/>
        <v>62</v>
      </c>
      <c r="I65" s="2" t="s">
        <v>555</v>
      </c>
      <c r="K65" s="45">
        <f t="shared" si="20"/>
        <v>4</v>
      </c>
      <c r="L65" s="1">
        <f t="shared" si="3"/>
        <v>3865</v>
      </c>
      <c r="M65" s="1">
        <f t="shared" si="4"/>
        <v>3511</v>
      </c>
      <c r="N65" s="1">
        <f t="shared" si="5"/>
        <v>3512</v>
      </c>
      <c r="O65" s="1">
        <f t="shared" si="44"/>
        <v>-3</v>
      </c>
      <c r="P65" s="1">
        <f t="shared" si="45"/>
        <v>2</v>
      </c>
      <c r="Q65" s="1">
        <f t="shared" si="46"/>
        <v>-3</v>
      </c>
      <c r="R65" s="1">
        <f t="shared" si="47"/>
        <v>1.6</v>
      </c>
      <c r="S65" s="1">
        <f t="shared" si="48"/>
        <v>-3</v>
      </c>
      <c r="T65" s="1">
        <f t="shared" si="49"/>
        <v>1.8</v>
      </c>
      <c r="U65" s="1">
        <f t="shared" si="18"/>
        <v>50</v>
      </c>
      <c r="V65" s="1">
        <f>VLOOKUP(U65,剛性!$B$46:$K$100,7,FALSE)</f>
        <v>2048</v>
      </c>
      <c r="W65" s="1">
        <f>VLOOKUP(U65,剛性!$B$46:$K$100,9,FALSE)</f>
        <v>6.2629969418960248E-4</v>
      </c>
      <c r="X65" s="1" t="str">
        <f>VLOOKUP(U65,剛性!$B$46:$K$100,3,FALSE)</f>
        <v>陸側杭杭頭部</v>
      </c>
      <c r="Z65" s="20">
        <v>4</v>
      </c>
      <c r="AA65" s="20">
        <v>3865</v>
      </c>
      <c r="AB65" s="20">
        <v>3511</v>
      </c>
      <c r="AC65" s="20">
        <v>3512</v>
      </c>
      <c r="AD65" s="20">
        <v>-3</v>
      </c>
      <c r="AE65" s="20">
        <v>2</v>
      </c>
      <c r="AF65" s="20">
        <v>-3</v>
      </c>
      <c r="AG65" s="20">
        <v>1.6</v>
      </c>
      <c r="AH65" s="20">
        <v>-3</v>
      </c>
      <c r="AI65" s="20">
        <v>1.8</v>
      </c>
      <c r="AJ65" s="20">
        <v>50</v>
      </c>
      <c r="AK65" s="45">
        <f t="shared" si="51"/>
        <v>304</v>
      </c>
      <c r="AL65" s="3">
        <f t="shared" si="27"/>
        <v>2</v>
      </c>
      <c r="AM65" s="3">
        <f t="shared" si="28"/>
        <v>1</v>
      </c>
      <c r="AN65" s="3">
        <f t="shared" si="29"/>
        <v>1</v>
      </c>
      <c r="AO65" s="3">
        <f t="shared" si="30"/>
        <v>1</v>
      </c>
      <c r="AP65" s="3">
        <f t="shared" si="31"/>
        <v>4</v>
      </c>
      <c r="AQ65" s="3">
        <f t="shared" si="32"/>
        <v>5</v>
      </c>
      <c r="AR65" s="3">
        <f t="shared" si="33"/>
        <v>4</v>
      </c>
      <c r="AS65" s="3">
        <f t="shared" si="34"/>
        <v>5</v>
      </c>
      <c r="AT65" s="3">
        <f t="shared" si="35"/>
        <v>3</v>
      </c>
      <c r="AU65" t="str">
        <f t="shared" si="36"/>
        <v xml:space="preserve">  304 3865 3511 3512    -3.000     2.000    -3.000     1.600   50</v>
      </c>
    </row>
    <row r="66" spans="1:47">
      <c r="A66" s="2" t="s">
        <v>208</v>
      </c>
      <c r="E66">
        <f t="shared" si="0"/>
        <v>3468</v>
      </c>
      <c r="F66">
        <f t="shared" si="1"/>
        <v>-13</v>
      </c>
      <c r="G66">
        <f t="shared" si="2"/>
        <v>-10.1</v>
      </c>
      <c r="H66">
        <f t="shared" si="19"/>
        <v>63</v>
      </c>
      <c r="I66" s="2" t="s">
        <v>556</v>
      </c>
      <c r="K66" s="45">
        <f t="shared" si="20"/>
        <v>5</v>
      </c>
      <c r="L66" s="1">
        <f t="shared" si="3"/>
        <v>3866</v>
      </c>
      <c r="M66" s="1">
        <f t="shared" si="4"/>
        <v>3512</v>
      </c>
      <c r="N66" s="1">
        <f t="shared" si="5"/>
        <v>3513</v>
      </c>
      <c r="O66" s="1">
        <f t="shared" si="44"/>
        <v>-3</v>
      </c>
      <c r="P66" s="1">
        <f t="shared" si="45"/>
        <v>1.6</v>
      </c>
      <c r="Q66" s="1">
        <f t="shared" si="46"/>
        <v>-3</v>
      </c>
      <c r="R66" s="1">
        <f t="shared" si="47"/>
        <v>1.2</v>
      </c>
      <c r="S66" s="1">
        <f t="shared" si="48"/>
        <v>-3</v>
      </c>
      <c r="T66" s="1">
        <f t="shared" si="49"/>
        <v>1.4</v>
      </c>
      <c r="U66" s="1">
        <f t="shared" si="18"/>
        <v>43</v>
      </c>
      <c r="V66" s="1">
        <f>VLOOKUP(U66,剛性!$B$46:$K$100,7,FALSE)</f>
        <v>1548</v>
      </c>
      <c r="W66" s="1">
        <f>VLOOKUP(U66,剛性!$B$46:$K$100,9,FALSE)</f>
        <v>4.2318206670311645E-3</v>
      </c>
      <c r="X66" s="1" t="str">
        <f>VLOOKUP(U66,剛性!$B$46:$K$100,3,FALSE)</f>
        <v>陸側杭</v>
      </c>
      <c r="Z66" s="20">
        <v>5</v>
      </c>
      <c r="AA66" s="20">
        <v>3866</v>
      </c>
      <c r="AB66" s="20">
        <v>3512</v>
      </c>
      <c r="AC66" s="20">
        <v>3513</v>
      </c>
      <c r="AD66" s="20">
        <v>-3</v>
      </c>
      <c r="AE66" s="20">
        <v>1.6</v>
      </c>
      <c r="AF66" s="20">
        <v>-3</v>
      </c>
      <c r="AG66" s="20">
        <v>1.2</v>
      </c>
      <c r="AH66" s="20">
        <v>-3</v>
      </c>
      <c r="AI66" s="20">
        <v>1.4</v>
      </c>
      <c r="AJ66" s="20">
        <v>43</v>
      </c>
      <c r="AK66" s="45">
        <f t="shared" si="51"/>
        <v>305</v>
      </c>
      <c r="AL66" s="3">
        <f t="shared" si="27"/>
        <v>2</v>
      </c>
      <c r="AM66" s="3">
        <f t="shared" si="28"/>
        <v>1</v>
      </c>
      <c r="AN66" s="3">
        <f t="shared" si="29"/>
        <v>1</v>
      </c>
      <c r="AO66" s="3">
        <f t="shared" si="30"/>
        <v>1</v>
      </c>
      <c r="AP66" s="3">
        <f t="shared" si="31"/>
        <v>4</v>
      </c>
      <c r="AQ66" s="3">
        <f t="shared" si="32"/>
        <v>5</v>
      </c>
      <c r="AR66" s="3">
        <f t="shared" si="33"/>
        <v>4</v>
      </c>
      <c r="AS66" s="3">
        <f t="shared" si="34"/>
        <v>5</v>
      </c>
      <c r="AT66" s="3">
        <f t="shared" si="35"/>
        <v>3</v>
      </c>
      <c r="AU66" t="str">
        <f t="shared" si="36"/>
        <v xml:space="preserve">  305 3866 3512 3513    -3.000     1.600    -3.000     1.200   43</v>
      </c>
    </row>
    <row r="67" spans="1:47">
      <c r="A67" s="2" t="s">
        <v>209</v>
      </c>
      <c r="E67">
        <f t="shared" si="0"/>
        <v>2809</v>
      </c>
      <c r="F67">
        <f t="shared" si="1"/>
        <v>-13</v>
      </c>
      <c r="G67">
        <f t="shared" si="2"/>
        <v>-10.1</v>
      </c>
      <c r="H67">
        <f t="shared" si="19"/>
        <v>64</v>
      </c>
      <c r="I67" s="2" t="s">
        <v>557</v>
      </c>
      <c r="K67" s="45">
        <f t="shared" si="20"/>
        <v>6</v>
      </c>
      <c r="L67" s="1">
        <f t="shared" si="3"/>
        <v>3867</v>
      </c>
      <c r="M67" s="1">
        <f t="shared" si="4"/>
        <v>3513</v>
      </c>
      <c r="N67" s="1">
        <f t="shared" si="5"/>
        <v>3514</v>
      </c>
      <c r="O67" s="1">
        <f t="shared" si="44"/>
        <v>-3</v>
      </c>
      <c r="P67" s="1">
        <f t="shared" si="45"/>
        <v>1.2</v>
      </c>
      <c r="Q67" s="1">
        <f t="shared" si="46"/>
        <v>-3</v>
      </c>
      <c r="R67" s="1">
        <f t="shared" si="47"/>
        <v>0.6</v>
      </c>
      <c r="S67" s="1">
        <f t="shared" si="48"/>
        <v>-3</v>
      </c>
      <c r="T67" s="1">
        <f t="shared" si="49"/>
        <v>0.9</v>
      </c>
      <c r="U67" s="1">
        <f t="shared" si="18"/>
        <v>43</v>
      </c>
      <c r="V67" s="1">
        <f>VLOOKUP(U67,剛性!$B$46:$K$100,7,FALSE)</f>
        <v>1548</v>
      </c>
      <c r="W67" s="1">
        <f>VLOOKUP(U67,剛性!$B$46:$K$100,9,FALSE)</f>
        <v>4.2318206670311645E-3</v>
      </c>
      <c r="X67" s="1" t="str">
        <f>VLOOKUP(U67,剛性!$B$46:$K$100,3,FALSE)</f>
        <v>陸側杭</v>
      </c>
      <c r="Z67" s="20">
        <v>6</v>
      </c>
      <c r="AA67" s="20">
        <v>3867</v>
      </c>
      <c r="AB67" s="20">
        <v>3513</v>
      </c>
      <c r="AC67" s="20">
        <v>3514</v>
      </c>
      <c r="AD67" s="20">
        <v>-3</v>
      </c>
      <c r="AE67" s="20">
        <v>1.2</v>
      </c>
      <c r="AF67" s="20">
        <v>-3</v>
      </c>
      <c r="AG67" s="20">
        <v>0.6</v>
      </c>
      <c r="AH67" s="20">
        <v>-3</v>
      </c>
      <c r="AI67" s="20">
        <v>0.9</v>
      </c>
      <c r="AJ67" s="20">
        <v>43</v>
      </c>
      <c r="AK67" s="45">
        <f t="shared" si="51"/>
        <v>306</v>
      </c>
      <c r="AL67" s="3">
        <f t="shared" si="27"/>
        <v>2</v>
      </c>
      <c r="AM67" s="3">
        <f t="shared" si="28"/>
        <v>1</v>
      </c>
      <c r="AN67" s="3">
        <f t="shared" si="29"/>
        <v>1</v>
      </c>
      <c r="AO67" s="3">
        <f t="shared" si="30"/>
        <v>1</v>
      </c>
      <c r="AP67" s="3">
        <f t="shared" si="31"/>
        <v>4</v>
      </c>
      <c r="AQ67" s="3">
        <f t="shared" si="32"/>
        <v>5</v>
      </c>
      <c r="AR67" s="3">
        <f t="shared" si="33"/>
        <v>4</v>
      </c>
      <c r="AS67" s="3">
        <f t="shared" si="34"/>
        <v>5</v>
      </c>
      <c r="AT67" s="3">
        <f t="shared" si="35"/>
        <v>3</v>
      </c>
      <c r="AU67" t="str">
        <f t="shared" si="36"/>
        <v xml:space="preserve">  306 3867 3513 3514    -3.000     1.200    -3.000     0.600   43</v>
      </c>
    </row>
    <row r="68" spans="1:47">
      <c r="A68" s="2" t="s">
        <v>210</v>
      </c>
      <c r="E68">
        <f t="shared" ref="E68:E131" si="52">VALUE(LEFT($A68,5))</f>
        <v>3469</v>
      </c>
      <c r="F68">
        <f t="shared" ref="F68:F131" si="53">VALUE(RIGHT(LEFT($A68,20),10))</f>
        <v>-13</v>
      </c>
      <c r="G68">
        <f t="shared" ref="G68:G131" si="54">VALUE(RIGHT(LEFT($A68,30),10))</f>
        <v>-10.6</v>
      </c>
      <c r="H68">
        <f t="shared" si="19"/>
        <v>65</v>
      </c>
      <c r="I68" s="2" t="s">
        <v>558</v>
      </c>
      <c r="J68" s="1"/>
      <c r="K68" s="45">
        <f t="shared" si="20"/>
        <v>7</v>
      </c>
      <c r="L68" s="1">
        <f t="shared" ref="L68:L106" si="55">VALUE(LEFT($I68,5))</f>
        <v>3868</v>
      </c>
      <c r="M68" s="1">
        <f t="shared" ref="M68:M106" si="56">VALUE(RIGHT(LEFT($I68,15),5))</f>
        <v>3514</v>
      </c>
      <c r="N68" s="1">
        <f t="shared" ref="N68:N106" si="57">VALUE(RIGHT(LEFT($I68,20),5))</f>
        <v>3515</v>
      </c>
      <c r="O68" s="1">
        <f t="shared" si="44"/>
        <v>-3</v>
      </c>
      <c r="P68" s="1">
        <f t="shared" si="45"/>
        <v>0.6</v>
      </c>
      <c r="Q68" s="1">
        <f t="shared" si="46"/>
        <v>-3</v>
      </c>
      <c r="R68" s="1">
        <f t="shared" si="47"/>
        <v>0</v>
      </c>
      <c r="S68" s="1">
        <f t="shared" si="48"/>
        <v>-3</v>
      </c>
      <c r="T68" s="1">
        <f t="shared" si="49"/>
        <v>0.3</v>
      </c>
      <c r="U68" s="1">
        <f t="shared" si="18"/>
        <v>43</v>
      </c>
      <c r="V68" s="1">
        <f>VLOOKUP(U68,剛性!$B$46:$K$100,7,FALSE)</f>
        <v>1548</v>
      </c>
      <c r="W68" s="1">
        <f>VLOOKUP(U68,剛性!$B$46:$K$100,9,FALSE)</f>
        <v>4.2318206670311645E-3</v>
      </c>
      <c r="X68" s="1" t="str">
        <f>VLOOKUP(U68,剛性!$B$46:$K$100,3,FALSE)</f>
        <v>陸側杭</v>
      </c>
      <c r="Z68" s="20">
        <v>7</v>
      </c>
      <c r="AA68" s="20">
        <v>3868</v>
      </c>
      <c r="AB68" s="20">
        <v>3514</v>
      </c>
      <c r="AC68" s="20">
        <v>3515</v>
      </c>
      <c r="AD68" s="20">
        <v>-3</v>
      </c>
      <c r="AE68" s="20">
        <v>0.6</v>
      </c>
      <c r="AF68" s="20">
        <v>-3</v>
      </c>
      <c r="AG68" s="20">
        <v>0</v>
      </c>
      <c r="AH68" s="20">
        <v>-3</v>
      </c>
      <c r="AI68" s="20">
        <v>0.3</v>
      </c>
      <c r="AJ68" s="20">
        <v>43</v>
      </c>
      <c r="AK68" s="45">
        <f t="shared" si="51"/>
        <v>307</v>
      </c>
      <c r="AL68" s="3">
        <f t="shared" si="27"/>
        <v>2</v>
      </c>
      <c r="AM68" s="3">
        <f t="shared" si="28"/>
        <v>1</v>
      </c>
      <c r="AN68" s="3">
        <f t="shared" si="29"/>
        <v>1</v>
      </c>
      <c r="AO68" s="3">
        <f t="shared" si="30"/>
        <v>1</v>
      </c>
      <c r="AP68" s="3">
        <f t="shared" si="31"/>
        <v>4</v>
      </c>
      <c r="AQ68" s="3">
        <f t="shared" si="32"/>
        <v>5</v>
      </c>
      <c r="AR68" s="3">
        <f t="shared" si="33"/>
        <v>4</v>
      </c>
      <c r="AS68" s="3">
        <f t="shared" si="34"/>
        <v>5</v>
      </c>
      <c r="AT68" s="3">
        <f t="shared" si="35"/>
        <v>3</v>
      </c>
      <c r="AU68" t="str">
        <f t="shared" si="36"/>
        <v xml:space="preserve">  307 3868 3514 3515    -3.000     0.600    -3.000     0.000   43</v>
      </c>
    </row>
    <row r="69" spans="1:47">
      <c r="A69" s="2" t="s">
        <v>211</v>
      </c>
      <c r="E69">
        <f t="shared" si="52"/>
        <v>2777</v>
      </c>
      <c r="F69">
        <f t="shared" si="53"/>
        <v>-13</v>
      </c>
      <c r="G69">
        <f t="shared" si="54"/>
        <v>-10.6</v>
      </c>
      <c r="H69">
        <f t="shared" si="19"/>
        <v>66</v>
      </c>
      <c r="I69" s="2" t="s">
        <v>559</v>
      </c>
      <c r="J69" s="1"/>
      <c r="K69" s="45">
        <f t="shared" si="20"/>
        <v>8</v>
      </c>
      <c r="L69" s="1">
        <f t="shared" si="55"/>
        <v>3869</v>
      </c>
      <c r="M69" s="1">
        <f t="shared" si="56"/>
        <v>3515</v>
      </c>
      <c r="N69" s="1">
        <f t="shared" si="57"/>
        <v>3516</v>
      </c>
      <c r="O69" s="1">
        <f t="shared" si="44"/>
        <v>-3</v>
      </c>
      <c r="P69" s="1">
        <f t="shared" si="45"/>
        <v>0</v>
      </c>
      <c r="Q69" s="1">
        <f t="shared" si="46"/>
        <v>-3</v>
      </c>
      <c r="R69" s="1">
        <f t="shared" si="47"/>
        <v>-1</v>
      </c>
      <c r="S69" s="1">
        <f t="shared" si="48"/>
        <v>-3</v>
      </c>
      <c r="T69" s="1">
        <f t="shared" si="49"/>
        <v>-0.5</v>
      </c>
      <c r="U69" s="1">
        <f t="shared" ref="U69:U106" si="58">VALUE(RIGHT(LEFT($I69,10),5))</f>
        <v>43</v>
      </c>
      <c r="V69" s="1">
        <f>VLOOKUP(U69,剛性!$B$46:$K$100,7,FALSE)</f>
        <v>1548</v>
      </c>
      <c r="W69" s="1">
        <f>VLOOKUP(U69,剛性!$B$46:$K$100,9,FALSE)</f>
        <v>4.2318206670311645E-3</v>
      </c>
      <c r="X69" s="1" t="str">
        <f>VLOOKUP(U69,剛性!$B$46:$K$100,3,FALSE)</f>
        <v>陸側杭</v>
      </c>
      <c r="Z69" s="20">
        <v>8</v>
      </c>
      <c r="AA69" s="20">
        <v>3869</v>
      </c>
      <c r="AB69" s="20">
        <v>3515</v>
      </c>
      <c r="AC69" s="20">
        <v>3516</v>
      </c>
      <c r="AD69" s="20">
        <v>-3</v>
      </c>
      <c r="AE69" s="20">
        <v>0</v>
      </c>
      <c r="AF69" s="20">
        <v>-3</v>
      </c>
      <c r="AG69" s="20">
        <v>-1</v>
      </c>
      <c r="AH69" s="20">
        <v>-3</v>
      </c>
      <c r="AI69" s="20">
        <v>-0.5</v>
      </c>
      <c r="AJ69" s="20">
        <v>43</v>
      </c>
      <c r="AK69" s="45">
        <f t="shared" si="51"/>
        <v>308</v>
      </c>
      <c r="AL69" s="3">
        <f t="shared" si="27"/>
        <v>2</v>
      </c>
      <c r="AM69" s="3">
        <f t="shared" si="28"/>
        <v>1</v>
      </c>
      <c r="AN69" s="3">
        <f t="shared" si="29"/>
        <v>1</v>
      </c>
      <c r="AO69" s="3">
        <f t="shared" si="30"/>
        <v>1</v>
      </c>
      <c r="AP69" s="3">
        <f t="shared" si="31"/>
        <v>4</v>
      </c>
      <c r="AQ69" s="3">
        <f t="shared" si="32"/>
        <v>5</v>
      </c>
      <c r="AR69" s="3">
        <f t="shared" si="33"/>
        <v>4</v>
      </c>
      <c r="AS69" s="3">
        <f t="shared" si="34"/>
        <v>4</v>
      </c>
      <c r="AT69" s="3">
        <f t="shared" si="35"/>
        <v>3</v>
      </c>
      <c r="AU69" t="str">
        <f t="shared" si="36"/>
        <v xml:space="preserve">  308 3869 3515 3516    -3.000     0.000    -3.000    -1.000   43</v>
      </c>
    </row>
    <row r="70" spans="1:47">
      <c r="A70" s="2" t="s">
        <v>212</v>
      </c>
      <c r="E70">
        <f t="shared" si="52"/>
        <v>3470</v>
      </c>
      <c r="F70">
        <f t="shared" si="53"/>
        <v>-13</v>
      </c>
      <c r="G70">
        <f t="shared" si="54"/>
        <v>-11.1</v>
      </c>
      <c r="H70">
        <f t="shared" ref="H70:H133" si="59">H69+1</f>
        <v>67</v>
      </c>
      <c r="I70" s="2" t="s">
        <v>560</v>
      </c>
      <c r="J70" s="1"/>
      <c r="K70" s="45">
        <f t="shared" ref="K70:K106" si="60">K69+1</f>
        <v>9</v>
      </c>
      <c r="L70" s="1">
        <f t="shared" si="55"/>
        <v>3870</v>
      </c>
      <c r="M70" s="1">
        <f t="shared" si="56"/>
        <v>3516</v>
      </c>
      <c r="N70" s="1">
        <f t="shared" si="57"/>
        <v>3517</v>
      </c>
      <c r="O70" s="1">
        <f t="shared" si="44"/>
        <v>-3</v>
      </c>
      <c r="P70" s="1">
        <f t="shared" si="45"/>
        <v>-1</v>
      </c>
      <c r="Q70" s="1">
        <f t="shared" si="46"/>
        <v>-3</v>
      </c>
      <c r="R70" s="1">
        <f t="shared" si="47"/>
        <v>-2</v>
      </c>
      <c r="S70" s="1">
        <f t="shared" si="48"/>
        <v>-3</v>
      </c>
      <c r="T70" s="1">
        <f t="shared" si="49"/>
        <v>-1.5</v>
      </c>
      <c r="U70" s="1">
        <f t="shared" si="58"/>
        <v>43</v>
      </c>
      <c r="V70" s="1">
        <f>VLOOKUP(U70,剛性!$B$46:$K$100,7,FALSE)</f>
        <v>1548</v>
      </c>
      <c r="W70" s="1">
        <f>VLOOKUP(U70,剛性!$B$46:$K$100,9,FALSE)</f>
        <v>4.2318206670311645E-3</v>
      </c>
      <c r="X70" s="1" t="str">
        <f>VLOOKUP(U70,剛性!$B$46:$K$100,3,FALSE)</f>
        <v>陸側杭</v>
      </c>
      <c r="Z70" s="20">
        <v>9</v>
      </c>
      <c r="AA70" s="20">
        <v>3870</v>
      </c>
      <c r="AB70" s="20">
        <v>3516</v>
      </c>
      <c r="AC70" s="20">
        <v>3517</v>
      </c>
      <c r="AD70" s="20">
        <v>-3</v>
      </c>
      <c r="AE70" s="20">
        <v>-1</v>
      </c>
      <c r="AF70" s="20">
        <v>-3</v>
      </c>
      <c r="AG70" s="20">
        <v>-2</v>
      </c>
      <c r="AH70" s="20">
        <v>-3</v>
      </c>
      <c r="AI70" s="20">
        <v>-1.5</v>
      </c>
      <c r="AJ70" s="20">
        <v>43</v>
      </c>
      <c r="AK70" s="45">
        <f t="shared" si="51"/>
        <v>309</v>
      </c>
      <c r="AL70" s="3">
        <f t="shared" si="27"/>
        <v>2</v>
      </c>
      <c r="AM70" s="3">
        <f t="shared" si="28"/>
        <v>1</v>
      </c>
      <c r="AN70" s="3">
        <f t="shared" si="29"/>
        <v>1</v>
      </c>
      <c r="AO70" s="3">
        <f t="shared" si="30"/>
        <v>1</v>
      </c>
      <c r="AP70" s="3">
        <f t="shared" si="31"/>
        <v>4</v>
      </c>
      <c r="AQ70" s="3">
        <f t="shared" si="32"/>
        <v>4</v>
      </c>
      <c r="AR70" s="3">
        <f t="shared" si="33"/>
        <v>4</v>
      </c>
      <c r="AS70" s="3">
        <f t="shared" si="34"/>
        <v>4</v>
      </c>
      <c r="AT70" s="3">
        <f t="shared" si="35"/>
        <v>3</v>
      </c>
      <c r="AU70" t="str">
        <f t="shared" si="36"/>
        <v xml:space="preserve">  309 3870 3516 3517    -3.000    -1.000    -3.000    -2.000   43</v>
      </c>
    </row>
    <row r="71" spans="1:47">
      <c r="A71" s="2" t="s">
        <v>213</v>
      </c>
      <c r="E71">
        <f t="shared" si="52"/>
        <v>2827</v>
      </c>
      <c r="F71">
        <f t="shared" si="53"/>
        <v>-13</v>
      </c>
      <c r="G71">
        <f t="shared" si="54"/>
        <v>-11.1</v>
      </c>
      <c r="H71">
        <f t="shared" si="59"/>
        <v>68</v>
      </c>
      <c r="I71" s="2" t="s">
        <v>561</v>
      </c>
      <c r="J71" s="1"/>
      <c r="K71" s="45">
        <f t="shared" si="60"/>
        <v>10</v>
      </c>
      <c r="L71" s="1">
        <f t="shared" si="55"/>
        <v>3871</v>
      </c>
      <c r="M71" s="1">
        <f t="shared" si="56"/>
        <v>3517</v>
      </c>
      <c r="N71" s="1">
        <f t="shared" si="57"/>
        <v>3518</v>
      </c>
      <c r="O71" s="1">
        <f t="shared" si="44"/>
        <v>-3</v>
      </c>
      <c r="P71" s="1">
        <f t="shared" si="45"/>
        <v>-2</v>
      </c>
      <c r="Q71" s="1">
        <f t="shared" si="46"/>
        <v>-3</v>
      </c>
      <c r="R71" s="1">
        <f t="shared" si="47"/>
        <v>-2.8330000000000002</v>
      </c>
      <c r="S71" s="1">
        <f t="shared" si="48"/>
        <v>-3</v>
      </c>
      <c r="T71" s="1">
        <f t="shared" si="49"/>
        <v>-2.42</v>
      </c>
      <c r="U71" s="1">
        <f t="shared" si="58"/>
        <v>43</v>
      </c>
      <c r="V71" s="1">
        <f>VLOOKUP(U71,剛性!$B$46:$K$100,7,FALSE)</f>
        <v>1548</v>
      </c>
      <c r="W71" s="1">
        <f>VLOOKUP(U71,剛性!$B$46:$K$100,9,FALSE)</f>
        <v>4.2318206670311645E-3</v>
      </c>
      <c r="X71" s="1" t="str">
        <f>VLOOKUP(U71,剛性!$B$46:$K$100,3,FALSE)</f>
        <v>陸側杭</v>
      </c>
      <c r="Z71" s="20">
        <v>10</v>
      </c>
      <c r="AA71" s="20">
        <v>3871</v>
      </c>
      <c r="AB71" s="20">
        <v>3517</v>
      </c>
      <c r="AC71" s="20">
        <v>3518</v>
      </c>
      <c r="AD71" s="20">
        <v>-3</v>
      </c>
      <c r="AE71" s="20">
        <v>-2</v>
      </c>
      <c r="AF71" s="20">
        <v>-3</v>
      </c>
      <c r="AG71" s="20">
        <v>-2.8330000000000002</v>
      </c>
      <c r="AH71" s="20">
        <v>-3</v>
      </c>
      <c r="AI71" s="20">
        <v>-2.42</v>
      </c>
      <c r="AJ71" s="20">
        <v>43</v>
      </c>
      <c r="AK71" s="45">
        <f t="shared" si="51"/>
        <v>310</v>
      </c>
      <c r="AL71" s="3">
        <f t="shared" si="27"/>
        <v>2</v>
      </c>
      <c r="AM71" s="3">
        <f t="shared" si="28"/>
        <v>1</v>
      </c>
      <c r="AN71" s="3">
        <f t="shared" si="29"/>
        <v>1</v>
      </c>
      <c r="AO71" s="3">
        <f t="shared" si="30"/>
        <v>1</v>
      </c>
      <c r="AP71" s="3">
        <f t="shared" si="31"/>
        <v>4</v>
      </c>
      <c r="AQ71" s="3">
        <f t="shared" si="32"/>
        <v>4</v>
      </c>
      <c r="AR71" s="3">
        <f t="shared" si="33"/>
        <v>4</v>
      </c>
      <c r="AS71" s="3">
        <f t="shared" si="34"/>
        <v>4</v>
      </c>
      <c r="AT71" s="3">
        <f t="shared" si="35"/>
        <v>3</v>
      </c>
      <c r="AU71" t="str">
        <f t="shared" si="36"/>
        <v xml:space="preserve">  310 3871 3517 3518    -3.000    -2.000    -3.000    -2.833   43</v>
      </c>
    </row>
    <row r="72" spans="1:47">
      <c r="A72" s="2" t="s">
        <v>214</v>
      </c>
      <c r="E72">
        <f t="shared" si="52"/>
        <v>2343</v>
      </c>
      <c r="F72">
        <f t="shared" si="53"/>
        <v>-13</v>
      </c>
      <c r="G72">
        <f t="shared" si="54"/>
        <v>-11.6</v>
      </c>
      <c r="H72">
        <f t="shared" si="59"/>
        <v>69</v>
      </c>
      <c r="I72" s="2" t="s">
        <v>562</v>
      </c>
      <c r="J72" s="1"/>
      <c r="K72" s="45">
        <f t="shared" si="60"/>
        <v>11</v>
      </c>
      <c r="L72" s="1">
        <f t="shared" si="55"/>
        <v>3872</v>
      </c>
      <c r="M72" s="1">
        <f t="shared" si="56"/>
        <v>3518</v>
      </c>
      <c r="N72" s="1">
        <f t="shared" si="57"/>
        <v>3519</v>
      </c>
      <c r="O72" s="1">
        <f t="shared" si="44"/>
        <v>-3</v>
      </c>
      <c r="P72" s="1">
        <f t="shared" si="45"/>
        <v>-2.8330000000000002</v>
      </c>
      <c r="Q72" s="1">
        <f t="shared" si="46"/>
        <v>-3</v>
      </c>
      <c r="R72" s="1">
        <f t="shared" si="47"/>
        <v>-3.6669999999999998</v>
      </c>
      <c r="S72" s="1">
        <f t="shared" si="48"/>
        <v>-3</v>
      </c>
      <c r="T72" s="1">
        <f t="shared" si="49"/>
        <v>-3.25</v>
      </c>
      <c r="U72" s="1">
        <f t="shared" si="58"/>
        <v>43</v>
      </c>
      <c r="V72" s="1">
        <f>VLOOKUP(U72,剛性!$B$46:$K$100,7,FALSE)</f>
        <v>1548</v>
      </c>
      <c r="W72" s="1">
        <f>VLOOKUP(U72,剛性!$B$46:$K$100,9,FALSE)</f>
        <v>4.2318206670311645E-3</v>
      </c>
      <c r="X72" s="1" t="str">
        <f>VLOOKUP(U72,剛性!$B$46:$K$100,3,FALSE)</f>
        <v>陸側杭</v>
      </c>
      <c r="Z72" s="20">
        <v>11</v>
      </c>
      <c r="AA72" s="20">
        <v>3872</v>
      </c>
      <c r="AB72" s="20">
        <v>3518</v>
      </c>
      <c r="AC72" s="20">
        <v>3519</v>
      </c>
      <c r="AD72" s="20">
        <v>-3</v>
      </c>
      <c r="AE72" s="20">
        <v>-2.8330000000000002</v>
      </c>
      <c r="AF72" s="20">
        <v>-3</v>
      </c>
      <c r="AG72" s="20">
        <v>-3.6669999999999998</v>
      </c>
      <c r="AH72" s="20">
        <v>-3</v>
      </c>
      <c r="AI72" s="20">
        <v>-3.25</v>
      </c>
      <c r="AJ72" s="20">
        <v>43</v>
      </c>
      <c r="AK72" s="45">
        <f t="shared" si="51"/>
        <v>311</v>
      </c>
      <c r="AL72" s="3">
        <f t="shared" si="27"/>
        <v>2</v>
      </c>
      <c r="AM72" s="3">
        <f t="shared" si="28"/>
        <v>1</v>
      </c>
      <c r="AN72" s="3">
        <f t="shared" si="29"/>
        <v>1</v>
      </c>
      <c r="AO72" s="3">
        <f t="shared" si="30"/>
        <v>1</v>
      </c>
      <c r="AP72" s="3">
        <f t="shared" si="31"/>
        <v>4</v>
      </c>
      <c r="AQ72" s="3">
        <f t="shared" si="32"/>
        <v>4</v>
      </c>
      <c r="AR72" s="3">
        <f t="shared" si="33"/>
        <v>4</v>
      </c>
      <c r="AS72" s="3">
        <f t="shared" si="34"/>
        <v>4</v>
      </c>
      <c r="AT72" s="3">
        <f t="shared" si="35"/>
        <v>3</v>
      </c>
      <c r="AU72" t="str">
        <f t="shared" si="36"/>
        <v xml:space="preserve">  311 3872 3518 3519    -3.000    -2.833    -3.000    -3.667   43</v>
      </c>
    </row>
    <row r="73" spans="1:47">
      <c r="A73" s="2" t="s">
        <v>215</v>
      </c>
      <c r="E73">
        <f t="shared" si="52"/>
        <v>3471</v>
      </c>
      <c r="F73">
        <f t="shared" si="53"/>
        <v>-13</v>
      </c>
      <c r="G73">
        <f t="shared" si="54"/>
        <v>-11.6</v>
      </c>
      <c r="H73">
        <f t="shared" si="59"/>
        <v>70</v>
      </c>
      <c r="I73" s="2" t="s">
        <v>563</v>
      </c>
      <c r="J73" s="1"/>
      <c r="K73" s="45">
        <f t="shared" si="60"/>
        <v>12</v>
      </c>
      <c r="L73" s="1">
        <f t="shared" si="55"/>
        <v>3873</v>
      </c>
      <c r="M73" s="1">
        <f t="shared" si="56"/>
        <v>3519</v>
      </c>
      <c r="N73" s="1">
        <f t="shared" si="57"/>
        <v>3520</v>
      </c>
      <c r="O73" s="1">
        <f t="shared" si="44"/>
        <v>-3</v>
      </c>
      <c r="P73" s="1">
        <f t="shared" si="45"/>
        <v>-3.6669999999999998</v>
      </c>
      <c r="Q73" s="1">
        <f t="shared" si="46"/>
        <v>-3</v>
      </c>
      <c r="R73" s="1">
        <f t="shared" si="47"/>
        <v>-4.5</v>
      </c>
      <c r="S73" s="1">
        <f t="shared" si="48"/>
        <v>-3</v>
      </c>
      <c r="T73" s="1">
        <f t="shared" si="49"/>
        <v>-4.08</v>
      </c>
      <c r="U73" s="1">
        <f t="shared" si="58"/>
        <v>43</v>
      </c>
      <c r="V73" s="1">
        <f>VLOOKUP(U73,剛性!$B$46:$K$100,7,FALSE)</f>
        <v>1548</v>
      </c>
      <c r="W73" s="1">
        <f>VLOOKUP(U73,剛性!$B$46:$K$100,9,FALSE)</f>
        <v>4.2318206670311645E-3</v>
      </c>
      <c r="X73" s="1" t="str">
        <f>VLOOKUP(U73,剛性!$B$46:$K$100,3,FALSE)</f>
        <v>陸側杭</v>
      </c>
      <c r="Z73" s="20">
        <v>12</v>
      </c>
      <c r="AA73" s="20">
        <v>3873</v>
      </c>
      <c r="AB73" s="20">
        <v>3519</v>
      </c>
      <c r="AC73" s="20">
        <v>3520</v>
      </c>
      <c r="AD73" s="20">
        <v>-3</v>
      </c>
      <c r="AE73" s="20">
        <v>-3.6669999999999998</v>
      </c>
      <c r="AF73" s="20">
        <v>-3</v>
      </c>
      <c r="AG73" s="20">
        <v>-4.5</v>
      </c>
      <c r="AH73" s="20">
        <v>-3</v>
      </c>
      <c r="AI73" s="20">
        <v>-4.08</v>
      </c>
      <c r="AJ73" s="20">
        <v>43</v>
      </c>
      <c r="AK73" s="45">
        <f t="shared" si="51"/>
        <v>312</v>
      </c>
      <c r="AL73" s="3">
        <f t="shared" si="27"/>
        <v>2</v>
      </c>
      <c r="AM73" s="3">
        <f t="shared" si="28"/>
        <v>1</v>
      </c>
      <c r="AN73" s="3">
        <f t="shared" si="29"/>
        <v>1</v>
      </c>
      <c r="AO73" s="3">
        <f t="shared" si="30"/>
        <v>1</v>
      </c>
      <c r="AP73" s="3">
        <f t="shared" si="31"/>
        <v>4</v>
      </c>
      <c r="AQ73" s="3">
        <f t="shared" si="32"/>
        <v>4</v>
      </c>
      <c r="AR73" s="3">
        <f t="shared" si="33"/>
        <v>4</v>
      </c>
      <c r="AS73" s="3">
        <f t="shared" si="34"/>
        <v>4</v>
      </c>
      <c r="AT73" s="3">
        <f t="shared" si="35"/>
        <v>3</v>
      </c>
      <c r="AU73" t="str">
        <f t="shared" si="36"/>
        <v xml:space="preserve">  312 3873 3519 3520    -3.000    -3.667    -3.000    -4.500   43</v>
      </c>
    </row>
    <row r="74" spans="1:47">
      <c r="A74" s="2" t="s">
        <v>216</v>
      </c>
      <c r="E74">
        <f t="shared" si="52"/>
        <v>3472</v>
      </c>
      <c r="F74">
        <f t="shared" si="53"/>
        <v>-13</v>
      </c>
      <c r="G74">
        <f t="shared" si="54"/>
        <v>-12.3</v>
      </c>
      <c r="H74">
        <f t="shared" si="59"/>
        <v>71</v>
      </c>
      <c r="I74" s="2" t="s">
        <v>564</v>
      </c>
      <c r="J74" s="1"/>
      <c r="K74" s="45">
        <f t="shared" si="60"/>
        <v>13</v>
      </c>
      <c r="L74" s="1">
        <f t="shared" si="55"/>
        <v>3874</v>
      </c>
      <c r="M74" s="1">
        <f t="shared" si="56"/>
        <v>3520</v>
      </c>
      <c r="N74" s="1">
        <f t="shared" si="57"/>
        <v>3521</v>
      </c>
      <c r="O74" s="1">
        <f t="shared" si="44"/>
        <v>-3</v>
      </c>
      <c r="P74" s="1">
        <f t="shared" si="45"/>
        <v>-4.5</v>
      </c>
      <c r="Q74" s="1">
        <f t="shared" si="46"/>
        <v>-3</v>
      </c>
      <c r="R74" s="1">
        <f t="shared" si="47"/>
        <v>-5.3330000000000002</v>
      </c>
      <c r="S74" s="1">
        <f t="shared" si="48"/>
        <v>-3</v>
      </c>
      <c r="T74" s="1">
        <f t="shared" si="49"/>
        <v>-4.92</v>
      </c>
      <c r="U74" s="1">
        <f t="shared" si="58"/>
        <v>43</v>
      </c>
      <c r="V74" s="1">
        <f>VLOOKUP(U74,剛性!$B$46:$K$100,7,FALSE)</f>
        <v>1548</v>
      </c>
      <c r="W74" s="1">
        <f>VLOOKUP(U74,剛性!$B$46:$K$100,9,FALSE)</f>
        <v>4.2318206670311645E-3</v>
      </c>
      <c r="X74" s="1" t="str">
        <f>VLOOKUP(U74,剛性!$B$46:$K$100,3,FALSE)</f>
        <v>陸側杭</v>
      </c>
      <c r="Z74" s="20">
        <v>13</v>
      </c>
      <c r="AA74" s="20">
        <v>3874</v>
      </c>
      <c r="AB74" s="20">
        <v>3520</v>
      </c>
      <c r="AC74" s="20">
        <v>3521</v>
      </c>
      <c r="AD74" s="20">
        <v>-3</v>
      </c>
      <c r="AE74" s="20">
        <v>-4.5</v>
      </c>
      <c r="AF74" s="20">
        <v>-3</v>
      </c>
      <c r="AG74" s="20">
        <v>-5.3330000000000002</v>
      </c>
      <c r="AH74" s="20">
        <v>-3</v>
      </c>
      <c r="AI74" s="20">
        <v>-4.92</v>
      </c>
      <c r="AJ74" s="20">
        <v>43</v>
      </c>
      <c r="AK74" s="45">
        <f t="shared" si="51"/>
        <v>313</v>
      </c>
      <c r="AL74" s="3">
        <f t="shared" si="27"/>
        <v>2</v>
      </c>
      <c r="AM74" s="3">
        <f t="shared" si="28"/>
        <v>1</v>
      </c>
      <c r="AN74" s="3">
        <f t="shared" si="29"/>
        <v>1</v>
      </c>
      <c r="AO74" s="3">
        <f t="shared" si="30"/>
        <v>1</v>
      </c>
      <c r="AP74" s="3">
        <f t="shared" si="31"/>
        <v>4</v>
      </c>
      <c r="AQ74" s="3">
        <f t="shared" si="32"/>
        <v>4</v>
      </c>
      <c r="AR74" s="3">
        <f t="shared" si="33"/>
        <v>4</v>
      </c>
      <c r="AS74" s="3">
        <f t="shared" si="34"/>
        <v>4</v>
      </c>
      <c r="AT74" s="3">
        <f t="shared" si="35"/>
        <v>3</v>
      </c>
      <c r="AU74" t="str">
        <f t="shared" si="36"/>
        <v xml:space="preserve">  313 3874 3520 3521    -3.000    -4.500    -3.000    -5.333   43</v>
      </c>
    </row>
    <row r="75" spans="1:47">
      <c r="A75" s="2" t="s">
        <v>217</v>
      </c>
      <c r="E75">
        <f t="shared" si="52"/>
        <v>2291</v>
      </c>
      <c r="F75">
        <f t="shared" si="53"/>
        <v>-13</v>
      </c>
      <c r="G75">
        <f t="shared" si="54"/>
        <v>-12.3</v>
      </c>
      <c r="H75">
        <f t="shared" si="59"/>
        <v>72</v>
      </c>
      <c r="I75" s="2" t="s">
        <v>565</v>
      </c>
      <c r="J75" s="1"/>
      <c r="K75" s="45">
        <f t="shared" si="60"/>
        <v>14</v>
      </c>
      <c r="L75" s="1">
        <f t="shared" si="55"/>
        <v>3875</v>
      </c>
      <c r="M75" s="1">
        <f t="shared" si="56"/>
        <v>3521</v>
      </c>
      <c r="N75" s="1">
        <f t="shared" si="57"/>
        <v>3522</v>
      </c>
      <c r="O75" s="1">
        <f t="shared" si="44"/>
        <v>-3</v>
      </c>
      <c r="P75" s="1">
        <f t="shared" si="45"/>
        <v>-5.3330000000000002</v>
      </c>
      <c r="Q75" s="1">
        <f t="shared" si="46"/>
        <v>-3</v>
      </c>
      <c r="R75" s="1">
        <f t="shared" si="47"/>
        <v>-6.1669999999999998</v>
      </c>
      <c r="S75" s="1">
        <f t="shared" si="48"/>
        <v>-3</v>
      </c>
      <c r="T75" s="1">
        <f t="shared" si="49"/>
        <v>-5.75</v>
      </c>
      <c r="U75" s="1">
        <f t="shared" si="58"/>
        <v>43</v>
      </c>
      <c r="V75" s="1">
        <f>VLOOKUP(U75,剛性!$B$46:$K$100,7,FALSE)</f>
        <v>1548</v>
      </c>
      <c r="W75" s="1">
        <f>VLOOKUP(U75,剛性!$B$46:$K$100,9,FALSE)</f>
        <v>4.2318206670311645E-3</v>
      </c>
      <c r="X75" s="1" t="str">
        <f>VLOOKUP(U75,剛性!$B$46:$K$100,3,FALSE)</f>
        <v>陸側杭</v>
      </c>
      <c r="Z75" s="20">
        <v>14</v>
      </c>
      <c r="AA75" s="20">
        <v>3875</v>
      </c>
      <c r="AB75" s="20">
        <v>3521</v>
      </c>
      <c r="AC75" s="20">
        <v>3522</v>
      </c>
      <c r="AD75" s="20">
        <v>-3</v>
      </c>
      <c r="AE75" s="20">
        <v>-5.3330000000000002</v>
      </c>
      <c r="AF75" s="20">
        <v>-3</v>
      </c>
      <c r="AG75" s="20">
        <v>-6.1669999999999998</v>
      </c>
      <c r="AH75" s="20">
        <v>-3</v>
      </c>
      <c r="AI75" s="20">
        <v>-5.75</v>
      </c>
      <c r="AJ75" s="20">
        <v>43</v>
      </c>
      <c r="AK75" s="45">
        <f t="shared" si="51"/>
        <v>314</v>
      </c>
      <c r="AL75" s="3">
        <f t="shared" si="27"/>
        <v>2</v>
      </c>
      <c r="AM75" s="3">
        <f t="shared" si="28"/>
        <v>1</v>
      </c>
      <c r="AN75" s="3">
        <f t="shared" si="29"/>
        <v>1</v>
      </c>
      <c r="AO75" s="3">
        <f t="shared" si="30"/>
        <v>1</v>
      </c>
      <c r="AP75" s="3">
        <f t="shared" si="31"/>
        <v>4</v>
      </c>
      <c r="AQ75" s="3">
        <f t="shared" si="32"/>
        <v>4</v>
      </c>
      <c r="AR75" s="3">
        <f t="shared" si="33"/>
        <v>4</v>
      </c>
      <c r="AS75" s="3">
        <f t="shared" si="34"/>
        <v>4</v>
      </c>
      <c r="AT75" s="3">
        <f t="shared" si="35"/>
        <v>3</v>
      </c>
      <c r="AU75" t="str">
        <f t="shared" si="36"/>
        <v xml:space="preserve">  314 3875 3521 3522    -3.000    -5.333    -3.000    -6.167   43</v>
      </c>
    </row>
    <row r="76" spans="1:47">
      <c r="A76" s="2" t="s">
        <v>218</v>
      </c>
      <c r="E76">
        <f t="shared" si="52"/>
        <v>2346</v>
      </c>
      <c r="F76">
        <f t="shared" si="53"/>
        <v>-13</v>
      </c>
      <c r="G76">
        <f t="shared" si="54"/>
        <v>-13.2</v>
      </c>
      <c r="H76">
        <f t="shared" si="59"/>
        <v>73</v>
      </c>
      <c r="I76" s="2" t="s">
        <v>566</v>
      </c>
      <c r="J76" s="1"/>
      <c r="K76" s="45">
        <f t="shared" si="60"/>
        <v>15</v>
      </c>
      <c r="L76" s="1">
        <f t="shared" si="55"/>
        <v>3876</v>
      </c>
      <c r="M76" s="1">
        <f t="shared" si="56"/>
        <v>3522</v>
      </c>
      <c r="N76" s="1">
        <f t="shared" si="57"/>
        <v>3523</v>
      </c>
      <c r="O76" s="1">
        <f t="shared" si="44"/>
        <v>-3</v>
      </c>
      <c r="P76" s="1">
        <f t="shared" si="45"/>
        <v>-6.1669999999999998</v>
      </c>
      <c r="Q76" s="1">
        <f t="shared" si="46"/>
        <v>-3</v>
      </c>
      <c r="R76" s="1">
        <f t="shared" si="47"/>
        <v>-7</v>
      </c>
      <c r="S76" s="1">
        <f t="shared" si="48"/>
        <v>-3</v>
      </c>
      <c r="T76" s="1">
        <f t="shared" si="49"/>
        <v>-6.58</v>
      </c>
      <c r="U76" s="1">
        <f t="shared" si="58"/>
        <v>43</v>
      </c>
      <c r="V76" s="1">
        <f>VLOOKUP(U76,剛性!$B$46:$K$100,7,FALSE)</f>
        <v>1548</v>
      </c>
      <c r="W76" s="1">
        <f>VLOOKUP(U76,剛性!$B$46:$K$100,9,FALSE)</f>
        <v>4.2318206670311645E-3</v>
      </c>
      <c r="X76" s="1" t="str">
        <f>VLOOKUP(U76,剛性!$B$46:$K$100,3,FALSE)</f>
        <v>陸側杭</v>
      </c>
      <c r="Z76" s="20">
        <v>15</v>
      </c>
      <c r="AA76" s="20">
        <v>3876</v>
      </c>
      <c r="AB76" s="20">
        <v>3522</v>
      </c>
      <c r="AC76" s="20">
        <v>3523</v>
      </c>
      <c r="AD76" s="20">
        <v>-3</v>
      </c>
      <c r="AE76" s="20">
        <v>-6.1669999999999998</v>
      </c>
      <c r="AF76" s="20">
        <v>-3</v>
      </c>
      <c r="AG76" s="20">
        <v>-7</v>
      </c>
      <c r="AH76" s="20">
        <v>-3</v>
      </c>
      <c r="AI76" s="20">
        <v>-6.58</v>
      </c>
      <c r="AJ76" s="20">
        <v>43</v>
      </c>
      <c r="AK76" s="45">
        <f t="shared" si="51"/>
        <v>315</v>
      </c>
      <c r="AL76" s="3">
        <f t="shared" ref="AL76:AL78" si="61">IF(AK76&gt;=10000,0,IF(AK76&gt;=1000,1,IF(AK76&gt;=100,2,IF(AK76&gt;=10,3,4))))</f>
        <v>2</v>
      </c>
      <c r="AM76" s="3">
        <f t="shared" ref="AM76:AM78" si="62">IF(AA76&gt;=10000,0,IF(AA76&gt;=1000,1,IF(AA76&gt;=100,2,IF(AA76&gt;=10,3,4))))</f>
        <v>1</v>
      </c>
      <c r="AN76" s="3">
        <f t="shared" ref="AN76:AN78" si="63">IF(AB76&gt;=10000,0,IF(AB76&gt;=1000,1,IF(AB76&gt;=100,2,IF(AB76&gt;=10,3,4))))</f>
        <v>1</v>
      </c>
      <c r="AO76" s="3">
        <f t="shared" ref="AO76:AO78" si="64">IF(AC76&gt;=10000,0,IF(AC76&gt;=1000,1,IF(AC76&gt;=100,2,IF(AC76&gt;=10,3,4))))</f>
        <v>1</v>
      </c>
      <c r="AP76" s="3">
        <f t="shared" ref="AP76:AP78" si="65">IF(AD76&gt;=100,3,IF(AD76&gt;=10,4,IF(AD76&gt;=0,5,IF(AD76&lt;=-100,2,IF(AD76&lt;=-10,3,4)))))</f>
        <v>4</v>
      </c>
      <c r="AQ76" s="3">
        <f t="shared" ref="AQ76:AQ78" si="66">IF(AE76&gt;=100,3,IF(AE76&gt;=10,4,IF(AE76&gt;=0,5,IF(AE76&lt;=-100,2,IF(AE76&lt;=-10,3,4)))))</f>
        <v>4</v>
      </c>
      <c r="AR76" s="3">
        <f t="shared" ref="AR76:AR78" si="67">IF(AF76&gt;=100,3,IF(AF76&gt;=10,4,IF(AF76&gt;=0,5,IF(AF76&lt;=-100,2,IF(AF76&lt;=-10,3,4)))))</f>
        <v>4</v>
      </c>
      <c r="AS76" s="3">
        <f t="shared" ref="AS76:AS78" si="68">IF(AG76&gt;=100,3,IF(AG76&gt;=10,4,IF(AG76&gt;=0,5,IF(AG76&lt;=-100,2,IF(AG76&lt;=-10,3,4)))))</f>
        <v>4</v>
      </c>
      <c r="AT76" s="3">
        <f t="shared" ref="AT76:AT78" si="69">IF(AJ76&gt;=10000,0,IF(AJ76&gt;=1000,1,IF(AJ76&gt;=100,2,IF(AJ76&gt;=10,3,4))))</f>
        <v>3</v>
      </c>
      <c r="AU76" t="str">
        <f t="shared" ref="AU76:AU78" si="70">REPT(" ",AL76)&amp;FIXED(AK76,0,1)&amp;REPT(" ",AM76)&amp;FIXED(AA76,0,1)&amp;REPT(" ",AN76)&amp;FIXED(AB76,0,1)&amp;REPT(" ",AO76)&amp;FIXED(AC76,0,1)&amp;REPT(" ",AP76)&amp;FIXED(AD76,3)&amp;REPT(" ",AQ76)&amp;FIXED(AE76,3)&amp;REPT(" ",AR76)&amp;FIXED(AF76,3)&amp;REPT(" ",AS76)&amp;FIXED(AG76,3)&amp;REPT(" ",AT76)&amp;FIXED(AJ76,0,1)</f>
        <v xml:space="preserve">  315 3876 3522 3523    -3.000    -6.167    -3.000    -7.000   43</v>
      </c>
    </row>
    <row r="77" spans="1:47">
      <c r="A77" s="2" t="s">
        <v>219</v>
      </c>
      <c r="E77">
        <f t="shared" si="52"/>
        <v>3473</v>
      </c>
      <c r="F77">
        <f t="shared" si="53"/>
        <v>-13</v>
      </c>
      <c r="G77">
        <f t="shared" si="54"/>
        <v>-13.2</v>
      </c>
      <c r="H77">
        <f t="shared" si="59"/>
        <v>74</v>
      </c>
      <c r="I77" s="2" t="s">
        <v>567</v>
      </c>
      <c r="J77" s="1"/>
      <c r="K77" s="45">
        <f t="shared" si="60"/>
        <v>16</v>
      </c>
      <c r="L77" s="1">
        <f t="shared" si="55"/>
        <v>3877</v>
      </c>
      <c r="M77" s="1">
        <f t="shared" si="56"/>
        <v>3523</v>
      </c>
      <c r="N77" s="1">
        <f t="shared" si="57"/>
        <v>3524</v>
      </c>
      <c r="O77" s="1">
        <f t="shared" si="44"/>
        <v>-3</v>
      </c>
      <c r="P77" s="1">
        <f t="shared" si="45"/>
        <v>-7</v>
      </c>
      <c r="Q77" s="1">
        <f t="shared" si="46"/>
        <v>-3</v>
      </c>
      <c r="R77" s="1">
        <f t="shared" si="47"/>
        <v>-7.5</v>
      </c>
      <c r="S77" s="1">
        <f t="shared" si="48"/>
        <v>-3</v>
      </c>
      <c r="T77" s="1">
        <f t="shared" si="49"/>
        <v>-7.25</v>
      </c>
      <c r="U77" s="1">
        <f t="shared" si="58"/>
        <v>43</v>
      </c>
      <c r="V77" s="1">
        <f>VLOOKUP(U77,剛性!$B$46:$K$100,7,FALSE)</f>
        <v>1548</v>
      </c>
      <c r="W77" s="1">
        <f>VLOOKUP(U77,剛性!$B$46:$K$100,9,FALSE)</f>
        <v>4.2318206670311645E-3</v>
      </c>
      <c r="X77" s="1" t="str">
        <f>VLOOKUP(U77,剛性!$B$46:$K$100,3,FALSE)</f>
        <v>陸側杭</v>
      </c>
      <c r="Z77" s="20">
        <v>16</v>
      </c>
      <c r="AA77" s="20">
        <v>3877</v>
      </c>
      <c r="AB77" s="20">
        <v>3523</v>
      </c>
      <c r="AC77" s="20">
        <v>3524</v>
      </c>
      <c r="AD77" s="20">
        <v>-3</v>
      </c>
      <c r="AE77" s="20">
        <v>-7</v>
      </c>
      <c r="AF77" s="20">
        <v>-3</v>
      </c>
      <c r="AG77" s="20">
        <v>-7.5</v>
      </c>
      <c r="AH77" s="20">
        <v>-3</v>
      </c>
      <c r="AI77" s="20">
        <v>-7.25</v>
      </c>
      <c r="AJ77" s="20">
        <v>43</v>
      </c>
      <c r="AK77" s="45">
        <f t="shared" si="51"/>
        <v>316</v>
      </c>
      <c r="AL77" s="3">
        <f t="shared" si="61"/>
        <v>2</v>
      </c>
      <c r="AM77" s="3">
        <f t="shared" si="62"/>
        <v>1</v>
      </c>
      <c r="AN77" s="3">
        <f t="shared" si="63"/>
        <v>1</v>
      </c>
      <c r="AO77" s="3">
        <f t="shared" si="64"/>
        <v>1</v>
      </c>
      <c r="AP77" s="3">
        <f t="shared" si="65"/>
        <v>4</v>
      </c>
      <c r="AQ77" s="3">
        <f t="shared" si="66"/>
        <v>4</v>
      </c>
      <c r="AR77" s="3">
        <f t="shared" si="67"/>
        <v>4</v>
      </c>
      <c r="AS77" s="3">
        <f t="shared" si="68"/>
        <v>4</v>
      </c>
      <c r="AT77" s="3">
        <f t="shared" si="69"/>
        <v>3</v>
      </c>
      <c r="AU77" t="str">
        <f t="shared" si="70"/>
        <v xml:space="preserve">  316 3877 3523 3524    -3.000    -7.000    -3.000    -7.500   43</v>
      </c>
    </row>
    <row r="78" spans="1:47">
      <c r="A78" s="2" t="s">
        <v>220</v>
      </c>
      <c r="E78">
        <f t="shared" si="52"/>
        <v>3474</v>
      </c>
      <c r="F78">
        <f t="shared" si="53"/>
        <v>-13</v>
      </c>
      <c r="G78">
        <f t="shared" si="54"/>
        <v>-13.95</v>
      </c>
      <c r="H78">
        <f t="shared" si="59"/>
        <v>75</v>
      </c>
      <c r="I78" s="2" t="s">
        <v>568</v>
      </c>
      <c r="J78" s="1"/>
      <c r="K78" s="45">
        <f t="shared" si="60"/>
        <v>17</v>
      </c>
      <c r="L78" s="1">
        <f t="shared" si="55"/>
        <v>3878</v>
      </c>
      <c r="M78" s="1">
        <f t="shared" si="56"/>
        <v>3524</v>
      </c>
      <c r="N78" s="1">
        <f t="shared" si="57"/>
        <v>3525</v>
      </c>
      <c r="O78" s="1">
        <f t="shared" si="44"/>
        <v>-3</v>
      </c>
      <c r="P78" s="1">
        <f t="shared" si="45"/>
        <v>-7.5</v>
      </c>
      <c r="Q78" s="1">
        <f t="shared" si="46"/>
        <v>-3</v>
      </c>
      <c r="R78" s="1">
        <f t="shared" si="47"/>
        <v>-8.1999999999999993</v>
      </c>
      <c r="S78" s="1">
        <f t="shared" si="48"/>
        <v>-3</v>
      </c>
      <c r="T78" s="1">
        <f t="shared" si="49"/>
        <v>-7.85</v>
      </c>
      <c r="U78" s="1">
        <f t="shared" si="58"/>
        <v>43</v>
      </c>
      <c r="V78" s="1">
        <f>VLOOKUP(U78,剛性!$B$46:$K$100,7,FALSE)</f>
        <v>1548</v>
      </c>
      <c r="W78" s="1">
        <f>VLOOKUP(U78,剛性!$B$46:$K$100,9,FALSE)</f>
        <v>4.2318206670311645E-3</v>
      </c>
      <c r="X78" s="1" t="str">
        <f>VLOOKUP(U78,剛性!$B$46:$K$100,3,FALSE)</f>
        <v>陸側杭</v>
      </c>
      <c r="Z78" s="20">
        <v>17</v>
      </c>
      <c r="AA78" s="20">
        <v>3878</v>
      </c>
      <c r="AB78" s="20">
        <v>3524</v>
      </c>
      <c r="AC78" s="20">
        <v>3525</v>
      </c>
      <c r="AD78" s="20">
        <v>-3</v>
      </c>
      <c r="AE78" s="20">
        <v>-7.5</v>
      </c>
      <c r="AF78" s="20">
        <v>-3</v>
      </c>
      <c r="AG78" s="20">
        <v>-8.1999999999999993</v>
      </c>
      <c r="AH78" s="20">
        <v>-3</v>
      </c>
      <c r="AI78" s="20">
        <v>-7.85</v>
      </c>
      <c r="AJ78" s="20">
        <v>43</v>
      </c>
      <c r="AK78" s="45">
        <f t="shared" si="51"/>
        <v>317</v>
      </c>
      <c r="AL78" s="3">
        <f t="shared" si="61"/>
        <v>2</v>
      </c>
      <c r="AM78" s="3">
        <f t="shared" si="62"/>
        <v>1</v>
      </c>
      <c r="AN78" s="3">
        <f t="shared" si="63"/>
        <v>1</v>
      </c>
      <c r="AO78" s="3">
        <f t="shared" si="64"/>
        <v>1</v>
      </c>
      <c r="AP78" s="3">
        <f t="shared" si="65"/>
        <v>4</v>
      </c>
      <c r="AQ78" s="3">
        <f t="shared" si="66"/>
        <v>4</v>
      </c>
      <c r="AR78" s="3">
        <f t="shared" si="67"/>
        <v>4</v>
      </c>
      <c r="AS78" s="3">
        <f t="shared" si="68"/>
        <v>4</v>
      </c>
      <c r="AT78" s="3">
        <f t="shared" si="69"/>
        <v>3</v>
      </c>
      <c r="AU78" t="str">
        <f t="shared" si="70"/>
        <v xml:space="preserve">  317 3878 3524 3525    -3.000    -7.500    -3.000    -8.200   43</v>
      </c>
    </row>
    <row r="79" spans="1:47">
      <c r="A79" s="2" t="s">
        <v>221</v>
      </c>
      <c r="E79">
        <f t="shared" si="52"/>
        <v>3324</v>
      </c>
      <c r="F79">
        <f t="shared" si="53"/>
        <v>-13</v>
      </c>
      <c r="G79">
        <f t="shared" si="54"/>
        <v>-13.95</v>
      </c>
      <c r="H79">
        <f t="shared" si="59"/>
        <v>76</v>
      </c>
      <c r="I79" s="2" t="s">
        <v>569</v>
      </c>
      <c r="J79" s="1"/>
      <c r="K79" s="45">
        <f t="shared" si="60"/>
        <v>18</v>
      </c>
      <c r="L79" s="1">
        <f t="shared" si="55"/>
        <v>3879</v>
      </c>
      <c r="M79" s="1">
        <f t="shared" si="56"/>
        <v>3525</v>
      </c>
      <c r="N79" s="1">
        <f t="shared" si="57"/>
        <v>3526</v>
      </c>
      <c r="O79" s="1">
        <f t="shared" ref="O79:O95" si="71">VLOOKUP(M79,$E$1:$G$10000,2,FALSE)</f>
        <v>-3</v>
      </c>
      <c r="P79" s="1">
        <f t="shared" ref="P79:P95" si="72">VLOOKUP(M79,$E$1:$G$10000,3,FALSE)</f>
        <v>-8.1999999999999993</v>
      </c>
      <c r="Q79" s="1">
        <f t="shared" ref="Q79:Q95" si="73">VLOOKUP(N79,$E$1:$G$10000,2,FALSE)</f>
        <v>-3</v>
      </c>
      <c r="R79" s="1">
        <f t="shared" ref="R79:R95" si="74">VLOOKUP(N79,$E$1:$G$10000,3,FALSE)</f>
        <v>-8.9</v>
      </c>
      <c r="S79" s="1">
        <f t="shared" ref="S79:S95" si="75">ROUND(AVERAGE(O79,Q79),2)</f>
        <v>-3</v>
      </c>
      <c r="T79" s="1">
        <f t="shared" ref="T79:T95" si="76">ROUND(AVERAGE(P79,R79),2)</f>
        <v>-8.5500000000000007</v>
      </c>
      <c r="U79" s="1">
        <f t="shared" si="58"/>
        <v>43</v>
      </c>
      <c r="V79" s="1">
        <f>VLOOKUP(U79,剛性!$B$46:$K$100,7,FALSE)</f>
        <v>1548</v>
      </c>
      <c r="W79" s="1">
        <f>VLOOKUP(U79,剛性!$B$46:$K$100,9,FALSE)</f>
        <v>4.2318206670311645E-3</v>
      </c>
      <c r="X79" s="1" t="str">
        <f>VLOOKUP(U79,剛性!$B$46:$K$100,3,FALSE)</f>
        <v>陸側杭</v>
      </c>
      <c r="Z79" s="20">
        <v>18</v>
      </c>
      <c r="AA79" s="20">
        <v>3879</v>
      </c>
      <c r="AB79" s="20">
        <v>3525</v>
      </c>
      <c r="AC79" s="20">
        <v>3526</v>
      </c>
      <c r="AD79" s="20">
        <v>-3</v>
      </c>
      <c r="AE79" s="20">
        <v>-8.1999999999999993</v>
      </c>
      <c r="AF79" s="20">
        <v>-3</v>
      </c>
      <c r="AG79" s="20">
        <v>-8.9</v>
      </c>
      <c r="AH79" s="20">
        <v>-3</v>
      </c>
      <c r="AI79" s="20">
        <v>-8.5500000000000007</v>
      </c>
      <c r="AJ79" s="20">
        <v>43</v>
      </c>
      <c r="AK79" s="45">
        <f t="shared" si="51"/>
        <v>318</v>
      </c>
      <c r="AL79" s="3">
        <f t="shared" ref="AL79:AL95" si="77">IF(AK79&gt;=10000,0,IF(AK79&gt;=1000,1,IF(AK79&gt;=100,2,IF(AK79&gt;=10,3,4))))</f>
        <v>2</v>
      </c>
      <c r="AM79" s="3">
        <f t="shared" ref="AM79:AM95" si="78">IF(AA79&gt;=10000,0,IF(AA79&gt;=1000,1,IF(AA79&gt;=100,2,IF(AA79&gt;=10,3,4))))</f>
        <v>1</v>
      </c>
      <c r="AN79" s="3">
        <f t="shared" ref="AN79:AN95" si="79">IF(AB79&gt;=10000,0,IF(AB79&gt;=1000,1,IF(AB79&gt;=100,2,IF(AB79&gt;=10,3,4))))</f>
        <v>1</v>
      </c>
      <c r="AO79" s="3">
        <f t="shared" ref="AO79:AO95" si="80">IF(AC79&gt;=10000,0,IF(AC79&gt;=1000,1,IF(AC79&gt;=100,2,IF(AC79&gt;=10,3,4))))</f>
        <v>1</v>
      </c>
      <c r="AP79" s="3">
        <f t="shared" ref="AP79:AP95" si="81">IF(AD79&gt;=100,3,IF(AD79&gt;=10,4,IF(AD79&gt;=0,5,IF(AD79&lt;=-100,2,IF(AD79&lt;=-10,3,4)))))</f>
        <v>4</v>
      </c>
      <c r="AQ79" s="3">
        <f t="shared" ref="AQ79:AQ95" si="82">IF(AE79&gt;=100,3,IF(AE79&gt;=10,4,IF(AE79&gt;=0,5,IF(AE79&lt;=-100,2,IF(AE79&lt;=-10,3,4)))))</f>
        <v>4</v>
      </c>
      <c r="AR79" s="3">
        <f t="shared" ref="AR79:AR95" si="83">IF(AF79&gt;=100,3,IF(AF79&gt;=10,4,IF(AF79&gt;=0,5,IF(AF79&lt;=-100,2,IF(AF79&lt;=-10,3,4)))))</f>
        <v>4</v>
      </c>
      <c r="AS79" s="3">
        <f t="shared" ref="AS79:AS95" si="84">IF(AG79&gt;=100,3,IF(AG79&gt;=10,4,IF(AG79&gt;=0,5,IF(AG79&lt;=-100,2,IF(AG79&lt;=-10,3,4)))))</f>
        <v>4</v>
      </c>
      <c r="AT79" s="3">
        <f t="shared" ref="AT79:AT95" si="85">IF(AJ79&gt;=10000,0,IF(AJ79&gt;=1000,1,IF(AJ79&gt;=100,2,IF(AJ79&gt;=10,3,4))))</f>
        <v>3</v>
      </c>
      <c r="AU79" t="str">
        <f t="shared" ref="AU79:AU95" si="86">REPT(" ",AL79)&amp;FIXED(AK79,0,1)&amp;REPT(" ",AM79)&amp;FIXED(AA79,0,1)&amp;REPT(" ",AN79)&amp;FIXED(AB79,0,1)&amp;REPT(" ",AO79)&amp;FIXED(AC79,0,1)&amp;REPT(" ",AP79)&amp;FIXED(AD79,3)&amp;REPT(" ",AQ79)&amp;FIXED(AE79,3)&amp;REPT(" ",AR79)&amp;FIXED(AF79,3)&amp;REPT(" ",AS79)&amp;FIXED(AG79,3)&amp;REPT(" ",AT79)&amp;FIXED(AJ79,0,1)</f>
        <v xml:space="preserve">  318 3879 3525 3526    -3.000    -8.200    -3.000    -8.900   43</v>
      </c>
    </row>
    <row r="80" spans="1:47">
      <c r="A80" s="2" t="s">
        <v>222</v>
      </c>
      <c r="E80">
        <f t="shared" si="52"/>
        <v>3475</v>
      </c>
      <c r="F80">
        <f t="shared" si="53"/>
        <v>-13</v>
      </c>
      <c r="G80">
        <f t="shared" si="54"/>
        <v>-14.7</v>
      </c>
      <c r="H80">
        <f t="shared" si="59"/>
        <v>77</v>
      </c>
      <c r="I80" s="2" t="s">
        <v>570</v>
      </c>
      <c r="J80" s="1"/>
      <c r="K80" s="45">
        <f t="shared" si="60"/>
        <v>19</v>
      </c>
      <c r="L80" s="1">
        <f t="shared" si="55"/>
        <v>3880</v>
      </c>
      <c r="M80" s="1">
        <f t="shared" si="56"/>
        <v>3526</v>
      </c>
      <c r="N80" s="1">
        <f t="shared" si="57"/>
        <v>3527</v>
      </c>
      <c r="O80" s="1">
        <f t="shared" si="71"/>
        <v>-3</v>
      </c>
      <c r="P80" s="1">
        <f t="shared" si="72"/>
        <v>-8.9</v>
      </c>
      <c r="Q80" s="1">
        <f t="shared" si="73"/>
        <v>-3</v>
      </c>
      <c r="R80" s="1">
        <f t="shared" si="74"/>
        <v>-9.6</v>
      </c>
      <c r="S80" s="1">
        <f t="shared" si="75"/>
        <v>-3</v>
      </c>
      <c r="T80" s="1">
        <f t="shared" si="76"/>
        <v>-9.25</v>
      </c>
      <c r="U80" s="1">
        <f t="shared" si="58"/>
        <v>43</v>
      </c>
      <c r="V80" s="1">
        <f>VLOOKUP(U80,剛性!$B$46:$K$100,7,FALSE)</f>
        <v>1548</v>
      </c>
      <c r="W80" s="1">
        <f>VLOOKUP(U80,剛性!$B$46:$K$100,9,FALSE)</f>
        <v>4.2318206670311645E-3</v>
      </c>
      <c r="X80" s="1" t="str">
        <f>VLOOKUP(U80,剛性!$B$46:$K$100,3,FALSE)</f>
        <v>陸側杭</v>
      </c>
      <c r="Z80" s="20">
        <v>19</v>
      </c>
      <c r="AA80" s="20">
        <v>3880</v>
      </c>
      <c r="AB80" s="20">
        <v>3526</v>
      </c>
      <c r="AC80" s="20">
        <v>3527</v>
      </c>
      <c r="AD80" s="20">
        <v>-3</v>
      </c>
      <c r="AE80" s="20">
        <v>-8.9</v>
      </c>
      <c r="AF80" s="20">
        <v>-3</v>
      </c>
      <c r="AG80" s="20">
        <v>-9.6</v>
      </c>
      <c r="AH80" s="20">
        <v>-3</v>
      </c>
      <c r="AI80" s="20">
        <v>-9.25</v>
      </c>
      <c r="AJ80" s="20">
        <v>43</v>
      </c>
      <c r="AK80" s="45">
        <f t="shared" si="51"/>
        <v>319</v>
      </c>
      <c r="AL80" s="3">
        <f t="shared" si="77"/>
        <v>2</v>
      </c>
      <c r="AM80" s="3">
        <f t="shared" si="78"/>
        <v>1</v>
      </c>
      <c r="AN80" s="3">
        <f t="shared" si="79"/>
        <v>1</v>
      </c>
      <c r="AO80" s="3">
        <f t="shared" si="80"/>
        <v>1</v>
      </c>
      <c r="AP80" s="3">
        <f t="shared" si="81"/>
        <v>4</v>
      </c>
      <c r="AQ80" s="3">
        <f t="shared" si="82"/>
        <v>4</v>
      </c>
      <c r="AR80" s="3">
        <f t="shared" si="83"/>
        <v>4</v>
      </c>
      <c r="AS80" s="3">
        <f t="shared" si="84"/>
        <v>4</v>
      </c>
      <c r="AT80" s="3">
        <f t="shared" si="85"/>
        <v>3</v>
      </c>
      <c r="AU80" t="str">
        <f t="shared" si="86"/>
        <v xml:space="preserve">  319 3880 3526 3527    -3.000    -8.900    -3.000    -9.600   43</v>
      </c>
    </row>
    <row r="81" spans="1:47">
      <c r="A81" s="2" t="s">
        <v>223</v>
      </c>
      <c r="E81">
        <f t="shared" si="52"/>
        <v>3150</v>
      </c>
      <c r="F81">
        <f t="shared" si="53"/>
        <v>-13</v>
      </c>
      <c r="G81">
        <f t="shared" si="54"/>
        <v>-14.7</v>
      </c>
      <c r="H81">
        <f t="shared" si="59"/>
        <v>78</v>
      </c>
      <c r="I81" s="2" t="s">
        <v>571</v>
      </c>
      <c r="J81" s="1"/>
      <c r="K81" s="45">
        <f t="shared" si="60"/>
        <v>20</v>
      </c>
      <c r="L81" s="1">
        <f t="shared" si="55"/>
        <v>3881</v>
      </c>
      <c r="M81" s="1">
        <f t="shared" si="56"/>
        <v>3527</v>
      </c>
      <c r="N81" s="1">
        <f t="shared" si="57"/>
        <v>3528</v>
      </c>
      <c r="O81" s="1">
        <f t="shared" si="71"/>
        <v>-3</v>
      </c>
      <c r="P81" s="1">
        <f t="shared" si="72"/>
        <v>-9.6</v>
      </c>
      <c r="Q81" s="1">
        <f t="shared" si="73"/>
        <v>-3</v>
      </c>
      <c r="R81" s="1">
        <f t="shared" si="74"/>
        <v>-10.1</v>
      </c>
      <c r="S81" s="1">
        <f t="shared" si="75"/>
        <v>-3</v>
      </c>
      <c r="T81" s="1">
        <f t="shared" si="76"/>
        <v>-9.85</v>
      </c>
      <c r="U81" s="1">
        <f t="shared" si="58"/>
        <v>43</v>
      </c>
      <c r="V81" s="1">
        <f>VLOOKUP(U81,剛性!$B$46:$K$100,7,FALSE)</f>
        <v>1548</v>
      </c>
      <c r="W81" s="1">
        <f>VLOOKUP(U81,剛性!$B$46:$K$100,9,FALSE)</f>
        <v>4.2318206670311645E-3</v>
      </c>
      <c r="X81" s="1" t="str">
        <f>VLOOKUP(U81,剛性!$B$46:$K$100,3,FALSE)</f>
        <v>陸側杭</v>
      </c>
      <c r="Z81" s="20">
        <v>20</v>
      </c>
      <c r="AA81" s="20">
        <v>3881</v>
      </c>
      <c r="AB81" s="20">
        <v>3527</v>
      </c>
      <c r="AC81" s="20">
        <v>3528</v>
      </c>
      <c r="AD81" s="20">
        <v>-3</v>
      </c>
      <c r="AE81" s="20">
        <v>-9.6</v>
      </c>
      <c r="AF81" s="20">
        <v>-3</v>
      </c>
      <c r="AG81" s="20">
        <v>-10.1</v>
      </c>
      <c r="AH81" s="20">
        <v>-3</v>
      </c>
      <c r="AI81" s="20">
        <v>-9.85</v>
      </c>
      <c r="AJ81" s="20">
        <v>43</v>
      </c>
      <c r="AK81" s="45">
        <f t="shared" si="51"/>
        <v>320</v>
      </c>
      <c r="AL81" s="3">
        <f t="shared" si="77"/>
        <v>2</v>
      </c>
      <c r="AM81" s="3">
        <f t="shared" si="78"/>
        <v>1</v>
      </c>
      <c r="AN81" s="3">
        <f t="shared" si="79"/>
        <v>1</v>
      </c>
      <c r="AO81" s="3">
        <f t="shared" si="80"/>
        <v>1</v>
      </c>
      <c r="AP81" s="3">
        <f t="shared" si="81"/>
        <v>4</v>
      </c>
      <c r="AQ81" s="3">
        <f t="shared" si="82"/>
        <v>4</v>
      </c>
      <c r="AR81" s="3">
        <f t="shared" si="83"/>
        <v>4</v>
      </c>
      <c r="AS81" s="3">
        <f t="shared" si="84"/>
        <v>3</v>
      </c>
      <c r="AT81" s="3">
        <f t="shared" si="85"/>
        <v>3</v>
      </c>
      <c r="AU81" t="str">
        <f t="shared" si="86"/>
        <v xml:space="preserve">  320 3881 3527 3528    -3.000    -9.600    -3.000   -10.100   43</v>
      </c>
    </row>
    <row r="82" spans="1:47">
      <c r="A82" s="2" t="s">
        <v>224</v>
      </c>
      <c r="E82">
        <f t="shared" si="52"/>
        <v>3476</v>
      </c>
      <c r="F82">
        <f t="shared" si="53"/>
        <v>-13</v>
      </c>
      <c r="G82">
        <f t="shared" si="54"/>
        <v>-15.45</v>
      </c>
      <c r="H82">
        <f t="shared" si="59"/>
        <v>79</v>
      </c>
      <c r="I82" s="2" t="s">
        <v>572</v>
      </c>
      <c r="J82" s="1"/>
      <c r="K82" s="45">
        <f t="shared" si="60"/>
        <v>21</v>
      </c>
      <c r="L82" s="1">
        <f t="shared" si="55"/>
        <v>3882</v>
      </c>
      <c r="M82" s="1">
        <f t="shared" si="56"/>
        <v>3528</v>
      </c>
      <c r="N82" s="1">
        <f t="shared" si="57"/>
        <v>3529</v>
      </c>
      <c r="O82" s="1">
        <f t="shared" si="71"/>
        <v>-3</v>
      </c>
      <c r="P82" s="1">
        <f t="shared" si="72"/>
        <v>-10.1</v>
      </c>
      <c r="Q82" s="1">
        <f t="shared" si="73"/>
        <v>-3</v>
      </c>
      <c r="R82" s="1">
        <f t="shared" si="74"/>
        <v>-10.6</v>
      </c>
      <c r="S82" s="1">
        <f t="shared" si="75"/>
        <v>-3</v>
      </c>
      <c r="T82" s="1">
        <f t="shared" si="76"/>
        <v>-10.35</v>
      </c>
      <c r="U82" s="1">
        <f t="shared" si="58"/>
        <v>43</v>
      </c>
      <c r="V82" s="1">
        <f>VLOOKUP(U82,剛性!$B$46:$K$100,7,FALSE)</f>
        <v>1548</v>
      </c>
      <c r="W82" s="1">
        <f>VLOOKUP(U82,剛性!$B$46:$K$100,9,FALSE)</f>
        <v>4.2318206670311645E-3</v>
      </c>
      <c r="X82" s="1" t="str">
        <f>VLOOKUP(U82,剛性!$B$46:$K$100,3,FALSE)</f>
        <v>陸側杭</v>
      </c>
      <c r="Z82" s="20">
        <v>21</v>
      </c>
      <c r="AA82" s="20">
        <v>3882</v>
      </c>
      <c r="AB82" s="20">
        <v>3528</v>
      </c>
      <c r="AC82" s="20">
        <v>3529</v>
      </c>
      <c r="AD82" s="20">
        <v>-3</v>
      </c>
      <c r="AE82" s="20">
        <v>-10.1</v>
      </c>
      <c r="AF82" s="20">
        <v>-3</v>
      </c>
      <c r="AG82" s="20">
        <v>-10.6</v>
      </c>
      <c r="AH82" s="20">
        <v>-3</v>
      </c>
      <c r="AI82" s="20">
        <v>-10.35</v>
      </c>
      <c r="AJ82" s="20">
        <v>43</v>
      </c>
      <c r="AK82" s="45">
        <f t="shared" si="51"/>
        <v>321</v>
      </c>
      <c r="AL82" s="3">
        <f t="shared" si="77"/>
        <v>2</v>
      </c>
      <c r="AM82" s="3">
        <f t="shared" si="78"/>
        <v>1</v>
      </c>
      <c r="AN82" s="3">
        <f t="shared" si="79"/>
        <v>1</v>
      </c>
      <c r="AO82" s="3">
        <f t="shared" si="80"/>
        <v>1</v>
      </c>
      <c r="AP82" s="3">
        <f t="shared" si="81"/>
        <v>4</v>
      </c>
      <c r="AQ82" s="3">
        <f t="shared" si="82"/>
        <v>3</v>
      </c>
      <c r="AR82" s="3">
        <f t="shared" si="83"/>
        <v>4</v>
      </c>
      <c r="AS82" s="3">
        <f t="shared" si="84"/>
        <v>3</v>
      </c>
      <c r="AT82" s="3">
        <f t="shared" si="85"/>
        <v>3</v>
      </c>
      <c r="AU82" t="str">
        <f t="shared" si="86"/>
        <v xml:space="preserve">  321 3882 3528 3529    -3.000   -10.100    -3.000   -10.600   43</v>
      </c>
    </row>
    <row r="83" spans="1:47">
      <c r="A83" s="2" t="s">
        <v>225</v>
      </c>
      <c r="E83">
        <f t="shared" si="52"/>
        <v>3347</v>
      </c>
      <c r="F83">
        <f t="shared" si="53"/>
        <v>-13</v>
      </c>
      <c r="G83">
        <f t="shared" si="54"/>
        <v>-15.45</v>
      </c>
      <c r="H83">
        <f t="shared" si="59"/>
        <v>80</v>
      </c>
      <c r="I83" s="2" t="s">
        <v>573</v>
      </c>
      <c r="J83" s="1"/>
      <c r="K83" s="45">
        <f t="shared" si="60"/>
        <v>22</v>
      </c>
      <c r="L83" s="1">
        <f t="shared" si="55"/>
        <v>3883</v>
      </c>
      <c r="M83" s="1">
        <f t="shared" si="56"/>
        <v>3529</v>
      </c>
      <c r="N83" s="1">
        <f t="shared" si="57"/>
        <v>3530</v>
      </c>
      <c r="O83" s="1">
        <f t="shared" si="71"/>
        <v>-3</v>
      </c>
      <c r="P83" s="1">
        <f t="shared" si="72"/>
        <v>-10.6</v>
      </c>
      <c r="Q83" s="1">
        <f t="shared" si="73"/>
        <v>-3</v>
      </c>
      <c r="R83" s="1">
        <f t="shared" si="74"/>
        <v>-11.3</v>
      </c>
      <c r="S83" s="1">
        <f t="shared" si="75"/>
        <v>-3</v>
      </c>
      <c r="T83" s="1">
        <f t="shared" si="76"/>
        <v>-10.95</v>
      </c>
      <c r="U83" s="1">
        <f t="shared" si="58"/>
        <v>43</v>
      </c>
      <c r="V83" s="1">
        <f>VLOOKUP(U83,剛性!$B$46:$K$100,7,FALSE)</f>
        <v>1548</v>
      </c>
      <c r="W83" s="1">
        <f>VLOOKUP(U83,剛性!$B$46:$K$100,9,FALSE)</f>
        <v>4.2318206670311645E-3</v>
      </c>
      <c r="X83" s="1" t="str">
        <f>VLOOKUP(U83,剛性!$B$46:$K$100,3,FALSE)</f>
        <v>陸側杭</v>
      </c>
      <c r="Z83" s="20">
        <v>22</v>
      </c>
      <c r="AA83" s="20">
        <v>3883</v>
      </c>
      <c r="AB83" s="20">
        <v>3529</v>
      </c>
      <c r="AC83" s="20">
        <v>3530</v>
      </c>
      <c r="AD83" s="20">
        <v>-3</v>
      </c>
      <c r="AE83" s="20">
        <v>-10.6</v>
      </c>
      <c r="AF83" s="20">
        <v>-3</v>
      </c>
      <c r="AG83" s="20">
        <v>-11.3</v>
      </c>
      <c r="AH83" s="20">
        <v>-3</v>
      </c>
      <c r="AI83" s="20">
        <v>-10.95</v>
      </c>
      <c r="AJ83" s="20">
        <v>43</v>
      </c>
      <c r="AK83" s="45">
        <f t="shared" si="51"/>
        <v>322</v>
      </c>
      <c r="AL83" s="3">
        <f t="shared" si="77"/>
        <v>2</v>
      </c>
      <c r="AM83" s="3">
        <f t="shared" si="78"/>
        <v>1</v>
      </c>
      <c r="AN83" s="3">
        <f t="shared" si="79"/>
        <v>1</v>
      </c>
      <c r="AO83" s="3">
        <f t="shared" si="80"/>
        <v>1</v>
      </c>
      <c r="AP83" s="3">
        <f t="shared" si="81"/>
        <v>4</v>
      </c>
      <c r="AQ83" s="3">
        <f t="shared" si="82"/>
        <v>3</v>
      </c>
      <c r="AR83" s="3">
        <f t="shared" si="83"/>
        <v>4</v>
      </c>
      <c r="AS83" s="3">
        <f t="shared" si="84"/>
        <v>3</v>
      </c>
      <c r="AT83" s="3">
        <f t="shared" si="85"/>
        <v>3</v>
      </c>
      <c r="AU83" t="str">
        <f t="shared" si="86"/>
        <v xml:space="preserve">  322 3883 3529 3530    -3.000   -10.600    -3.000   -11.300   43</v>
      </c>
    </row>
    <row r="84" spans="1:47">
      <c r="A84" s="2" t="s">
        <v>226</v>
      </c>
      <c r="E84">
        <f t="shared" si="52"/>
        <v>3477</v>
      </c>
      <c r="F84">
        <f t="shared" si="53"/>
        <v>-13</v>
      </c>
      <c r="G84">
        <f t="shared" si="54"/>
        <v>-16.2</v>
      </c>
      <c r="H84">
        <f t="shared" si="59"/>
        <v>81</v>
      </c>
      <c r="I84" s="2" t="s">
        <v>574</v>
      </c>
      <c r="J84" s="1"/>
      <c r="K84" s="45">
        <f t="shared" si="60"/>
        <v>23</v>
      </c>
      <c r="L84" s="1">
        <f t="shared" si="55"/>
        <v>3884</v>
      </c>
      <c r="M84" s="1">
        <f t="shared" si="56"/>
        <v>3530</v>
      </c>
      <c r="N84" s="1">
        <f t="shared" si="57"/>
        <v>3531</v>
      </c>
      <c r="O84" s="1">
        <f t="shared" si="71"/>
        <v>-3</v>
      </c>
      <c r="P84" s="1">
        <f t="shared" si="72"/>
        <v>-11.3</v>
      </c>
      <c r="Q84" s="1">
        <f t="shared" si="73"/>
        <v>-3</v>
      </c>
      <c r="R84" s="1">
        <f t="shared" si="74"/>
        <v>-11.6</v>
      </c>
      <c r="S84" s="1">
        <f t="shared" si="75"/>
        <v>-3</v>
      </c>
      <c r="T84" s="1">
        <f t="shared" si="76"/>
        <v>-11.45</v>
      </c>
      <c r="U84" s="1">
        <f t="shared" si="58"/>
        <v>46</v>
      </c>
      <c r="V84" s="1">
        <f>VLOOKUP(U84,剛性!$B$46:$K$100,7,FALSE)</f>
        <v>1010</v>
      </c>
      <c r="W84" s="1">
        <f>VLOOKUP(U84,剛性!$B$46:$K$100,9,FALSE)</f>
        <v>4.2030794839783602E-3</v>
      </c>
      <c r="X84" s="1" t="str">
        <f>VLOOKUP(U84,剛性!$B$46:$K$100,3,FALSE)</f>
        <v>陸側杭(t9)</v>
      </c>
      <c r="Z84" s="20">
        <v>23</v>
      </c>
      <c r="AA84" s="20">
        <v>3884</v>
      </c>
      <c r="AB84" s="20">
        <v>3530</v>
      </c>
      <c r="AC84" s="20">
        <v>3531</v>
      </c>
      <c r="AD84" s="20">
        <v>-3</v>
      </c>
      <c r="AE84" s="20">
        <v>-11.3</v>
      </c>
      <c r="AF84" s="20">
        <v>-3</v>
      </c>
      <c r="AG84" s="20">
        <v>-11.6</v>
      </c>
      <c r="AH84" s="20">
        <v>-3</v>
      </c>
      <c r="AI84" s="20">
        <v>-11.45</v>
      </c>
      <c r="AJ84" s="20">
        <v>46</v>
      </c>
      <c r="AK84" s="45">
        <f t="shared" si="51"/>
        <v>323</v>
      </c>
      <c r="AL84" s="3">
        <f t="shared" si="77"/>
        <v>2</v>
      </c>
      <c r="AM84" s="3">
        <f t="shared" si="78"/>
        <v>1</v>
      </c>
      <c r="AN84" s="3">
        <f t="shared" si="79"/>
        <v>1</v>
      </c>
      <c r="AO84" s="3">
        <f t="shared" si="80"/>
        <v>1</v>
      </c>
      <c r="AP84" s="3">
        <f t="shared" si="81"/>
        <v>4</v>
      </c>
      <c r="AQ84" s="3">
        <f t="shared" si="82"/>
        <v>3</v>
      </c>
      <c r="AR84" s="3">
        <f t="shared" si="83"/>
        <v>4</v>
      </c>
      <c r="AS84" s="3">
        <f t="shared" si="84"/>
        <v>3</v>
      </c>
      <c r="AT84" s="3">
        <f t="shared" si="85"/>
        <v>3</v>
      </c>
      <c r="AU84" t="str">
        <f t="shared" si="86"/>
        <v xml:space="preserve">  323 3884 3530 3531    -3.000   -11.300    -3.000   -11.600   46</v>
      </c>
    </row>
    <row r="85" spans="1:47">
      <c r="A85" s="2" t="s">
        <v>227</v>
      </c>
      <c r="E85">
        <f t="shared" si="52"/>
        <v>570</v>
      </c>
      <c r="F85">
        <f t="shared" si="53"/>
        <v>-13</v>
      </c>
      <c r="G85">
        <f t="shared" si="54"/>
        <v>-16.2</v>
      </c>
      <c r="H85">
        <f t="shared" si="59"/>
        <v>82</v>
      </c>
      <c r="I85" s="2" t="s">
        <v>575</v>
      </c>
      <c r="J85" s="1"/>
      <c r="K85" s="45">
        <f t="shared" si="60"/>
        <v>24</v>
      </c>
      <c r="L85" s="1">
        <f t="shared" si="55"/>
        <v>3885</v>
      </c>
      <c r="M85" s="1">
        <f t="shared" si="56"/>
        <v>3531</v>
      </c>
      <c r="N85" s="1">
        <f t="shared" si="57"/>
        <v>3532</v>
      </c>
      <c r="O85" s="1">
        <f t="shared" si="71"/>
        <v>-3</v>
      </c>
      <c r="P85" s="1">
        <f t="shared" si="72"/>
        <v>-11.6</v>
      </c>
      <c r="Q85" s="1">
        <f t="shared" si="73"/>
        <v>-3</v>
      </c>
      <c r="R85" s="1">
        <f t="shared" si="74"/>
        <v>-12.3</v>
      </c>
      <c r="S85" s="1">
        <f t="shared" si="75"/>
        <v>-3</v>
      </c>
      <c r="T85" s="1">
        <f t="shared" si="76"/>
        <v>-11.95</v>
      </c>
      <c r="U85" s="1">
        <f t="shared" si="58"/>
        <v>46</v>
      </c>
      <c r="V85" s="1">
        <f>VLOOKUP(U85,剛性!$B$46:$K$100,7,FALSE)</f>
        <v>1010</v>
      </c>
      <c r="W85" s="1">
        <f>VLOOKUP(U85,剛性!$B$46:$K$100,9,FALSE)</f>
        <v>4.2030794839783602E-3</v>
      </c>
      <c r="X85" s="1" t="str">
        <f>VLOOKUP(U85,剛性!$B$46:$K$100,3,FALSE)</f>
        <v>陸側杭(t9)</v>
      </c>
      <c r="Z85" s="20">
        <v>24</v>
      </c>
      <c r="AA85" s="20">
        <v>3885</v>
      </c>
      <c r="AB85" s="20">
        <v>3531</v>
      </c>
      <c r="AC85" s="20">
        <v>3532</v>
      </c>
      <c r="AD85" s="20">
        <v>-3</v>
      </c>
      <c r="AE85" s="20">
        <v>-11.6</v>
      </c>
      <c r="AF85" s="20">
        <v>-3</v>
      </c>
      <c r="AG85" s="20">
        <v>-12.3</v>
      </c>
      <c r="AH85" s="20">
        <v>-3</v>
      </c>
      <c r="AI85" s="20">
        <v>-11.95</v>
      </c>
      <c r="AJ85" s="20">
        <v>46</v>
      </c>
      <c r="AK85" s="45">
        <f t="shared" si="51"/>
        <v>324</v>
      </c>
      <c r="AL85" s="3">
        <f t="shared" si="77"/>
        <v>2</v>
      </c>
      <c r="AM85" s="3">
        <f t="shared" si="78"/>
        <v>1</v>
      </c>
      <c r="AN85" s="3">
        <f t="shared" si="79"/>
        <v>1</v>
      </c>
      <c r="AO85" s="3">
        <f t="shared" si="80"/>
        <v>1</v>
      </c>
      <c r="AP85" s="3">
        <f t="shared" si="81"/>
        <v>4</v>
      </c>
      <c r="AQ85" s="3">
        <f t="shared" si="82"/>
        <v>3</v>
      </c>
      <c r="AR85" s="3">
        <f t="shared" si="83"/>
        <v>4</v>
      </c>
      <c r="AS85" s="3">
        <f t="shared" si="84"/>
        <v>3</v>
      </c>
      <c r="AT85" s="3">
        <f t="shared" si="85"/>
        <v>3</v>
      </c>
      <c r="AU85" t="str">
        <f t="shared" si="86"/>
        <v xml:space="preserve">  324 3885 3531 3532    -3.000   -11.600    -3.000   -12.300   46</v>
      </c>
    </row>
    <row r="86" spans="1:47">
      <c r="A86" s="2" t="s">
        <v>228</v>
      </c>
      <c r="E86">
        <f t="shared" si="52"/>
        <v>572</v>
      </c>
      <c r="F86">
        <f t="shared" si="53"/>
        <v>-13</v>
      </c>
      <c r="G86">
        <f t="shared" si="54"/>
        <v>-18.5</v>
      </c>
      <c r="H86">
        <f t="shared" si="59"/>
        <v>83</v>
      </c>
      <c r="I86" s="2" t="s">
        <v>576</v>
      </c>
      <c r="J86" s="1"/>
      <c r="K86" s="45">
        <f t="shared" si="60"/>
        <v>25</v>
      </c>
      <c r="L86" s="1">
        <f t="shared" si="55"/>
        <v>3886</v>
      </c>
      <c r="M86" s="1">
        <f t="shared" si="56"/>
        <v>3532</v>
      </c>
      <c r="N86" s="1">
        <f t="shared" si="57"/>
        <v>3533</v>
      </c>
      <c r="O86" s="1">
        <f t="shared" si="71"/>
        <v>-3</v>
      </c>
      <c r="P86" s="1">
        <f t="shared" si="72"/>
        <v>-12.3</v>
      </c>
      <c r="Q86" s="1">
        <f t="shared" si="73"/>
        <v>-3</v>
      </c>
      <c r="R86" s="1">
        <f t="shared" si="74"/>
        <v>-13.2</v>
      </c>
      <c r="S86" s="1">
        <f t="shared" si="75"/>
        <v>-3</v>
      </c>
      <c r="T86" s="1">
        <f t="shared" si="76"/>
        <v>-12.75</v>
      </c>
      <c r="U86" s="1">
        <f t="shared" si="58"/>
        <v>46</v>
      </c>
      <c r="V86" s="1">
        <f>VLOOKUP(U86,剛性!$B$46:$K$100,7,FALSE)</f>
        <v>1010</v>
      </c>
      <c r="W86" s="1">
        <f>VLOOKUP(U86,剛性!$B$46:$K$100,9,FALSE)</f>
        <v>4.2030794839783602E-3</v>
      </c>
      <c r="X86" s="1" t="str">
        <f>VLOOKUP(U86,剛性!$B$46:$K$100,3,FALSE)</f>
        <v>陸側杭(t9)</v>
      </c>
      <c r="Z86" s="20">
        <v>25</v>
      </c>
      <c r="AA86" s="20">
        <v>3886</v>
      </c>
      <c r="AB86" s="20">
        <v>3532</v>
      </c>
      <c r="AC86" s="20">
        <v>3533</v>
      </c>
      <c r="AD86" s="20">
        <v>-3</v>
      </c>
      <c r="AE86" s="20">
        <v>-12.3</v>
      </c>
      <c r="AF86" s="20">
        <v>-3</v>
      </c>
      <c r="AG86" s="20">
        <v>-13.2</v>
      </c>
      <c r="AH86" s="20">
        <v>-3</v>
      </c>
      <c r="AI86" s="20">
        <v>-12.75</v>
      </c>
      <c r="AJ86" s="20">
        <v>46</v>
      </c>
      <c r="AK86" s="45">
        <f t="shared" si="51"/>
        <v>325</v>
      </c>
      <c r="AL86" s="3">
        <f t="shared" si="77"/>
        <v>2</v>
      </c>
      <c r="AM86" s="3">
        <f t="shared" si="78"/>
        <v>1</v>
      </c>
      <c r="AN86" s="3">
        <f t="shared" si="79"/>
        <v>1</v>
      </c>
      <c r="AO86" s="3">
        <f t="shared" si="80"/>
        <v>1</v>
      </c>
      <c r="AP86" s="3">
        <f t="shared" si="81"/>
        <v>4</v>
      </c>
      <c r="AQ86" s="3">
        <f t="shared" si="82"/>
        <v>3</v>
      </c>
      <c r="AR86" s="3">
        <f t="shared" si="83"/>
        <v>4</v>
      </c>
      <c r="AS86" s="3">
        <f t="shared" si="84"/>
        <v>3</v>
      </c>
      <c r="AT86" s="3">
        <f t="shared" si="85"/>
        <v>3</v>
      </c>
      <c r="AU86" t="str">
        <f t="shared" si="86"/>
        <v xml:space="preserve">  325 3886 3532 3533    -3.000   -12.300    -3.000   -13.200   46</v>
      </c>
    </row>
    <row r="87" spans="1:47">
      <c r="A87" s="2" t="s">
        <v>229</v>
      </c>
      <c r="E87">
        <f t="shared" si="52"/>
        <v>573</v>
      </c>
      <c r="F87">
        <f t="shared" si="53"/>
        <v>-13</v>
      </c>
      <c r="G87">
        <f t="shared" si="54"/>
        <v>-20.67</v>
      </c>
      <c r="H87">
        <f t="shared" si="59"/>
        <v>84</v>
      </c>
      <c r="I87" s="2" t="s">
        <v>577</v>
      </c>
      <c r="J87" s="1"/>
      <c r="K87" s="45">
        <f t="shared" si="60"/>
        <v>26</v>
      </c>
      <c r="L87" s="1">
        <f t="shared" si="55"/>
        <v>3887</v>
      </c>
      <c r="M87" s="1">
        <f t="shared" si="56"/>
        <v>3533</v>
      </c>
      <c r="N87" s="1">
        <f t="shared" si="57"/>
        <v>3534</v>
      </c>
      <c r="O87" s="1">
        <f t="shared" si="71"/>
        <v>-3</v>
      </c>
      <c r="P87" s="1">
        <f t="shared" si="72"/>
        <v>-13.2</v>
      </c>
      <c r="Q87" s="1">
        <f t="shared" si="73"/>
        <v>-3</v>
      </c>
      <c r="R87" s="1">
        <f t="shared" si="74"/>
        <v>-13.95</v>
      </c>
      <c r="S87" s="1">
        <f t="shared" si="75"/>
        <v>-3</v>
      </c>
      <c r="T87" s="1">
        <f t="shared" si="76"/>
        <v>-13.58</v>
      </c>
      <c r="U87" s="1">
        <f t="shared" si="58"/>
        <v>46</v>
      </c>
      <c r="V87" s="1">
        <f>VLOOKUP(U87,剛性!$B$46:$K$100,7,FALSE)</f>
        <v>1010</v>
      </c>
      <c r="W87" s="1">
        <f>VLOOKUP(U87,剛性!$B$46:$K$100,9,FALSE)</f>
        <v>4.2030794839783602E-3</v>
      </c>
      <c r="X87" s="1" t="str">
        <f>VLOOKUP(U87,剛性!$B$46:$K$100,3,FALSE)</f>
        <v>陸側杭(t9)</v>
      </c>
      <c r="Z87" s="20">
        <v>26</v>
      </c>
      <c r="AA87" s="20">
        <v>3887</v>
      </c>
      <c r="AB87" s="20">
        <v>3533</v>
      </c>
      <c r="AC87" s="20">
        <v>3534</v>
      </c>
      <c r="AD87" s="20">
        <v>-3</v>
      </c>
      <c r="AE87" s="20">
        <v>-13.2</v>
      </c>
      <c r="AF87" s="20">
        <v>-3</v>
      </c>
      <c r="AG87" s="20">
        <v>-13.95</v>
      </c>
      <c r="AH87" s="20">
        <v>-3</v>
      </c>
      <c r="AI87" s="20">
        <v>-13.58</v>
      </c>
      <c r="AJ87" s="20">
        <v>46</v>
      </c>
      <c r="AK87" s="45">
        <f t="shared" si="51"/>
        <v>326</v>
      </c>
      <c r="AL87" s="3">
        <f t="shared" si="77"/>
        <v>2</v>
      </c>
      <c r="AM87" s="3">
        <f t="shared" si="78"/>
        <v>1</v>
      </c>
      <c r="AN87" s="3">
        <f t="shared" si="79"/>
        <v>1</v>
      </c>
      <c r="AO87" s="3">
        <f t="shared" si="80"/>
        <v>1</v>
      </c>
      <c r="AP87" s="3">
        <f t="shared" si="81"/>
        <v>4</v>
      </c>
      <c r="AQ87" s="3">
        <f t="shared" si="82"/>
        <v>3</v>
      </c>
      <c r="AR87" s="3">
        <f t="shared" si="83"/>
        <v>4</v>
      </c>
      <c r="AS87" s="3">
        <f t="shared" si="84"/>
        <v>3</v>
      </c>
      <c r="AT87" s="3">
        <f t="shared" si="85"/>
        <v>3</v>
      </c>
      <c r="AU87" t="str">
        <f t="shared" si="86"/>
        <v xml:space="preserve">  326 3887 3533 3534    -3.000   -13.200    -3.000   -13.950   46</v>
      </c>
    </row>
    <row r="88" spans="1:47">
      <c r="A88" s="2" t="s">
        <v>230</v>
      </c>
      <c r="E88">
        <f t="shared" si="52"/>
        <v>574</v>
      </c>
      <c r="F88">
        <f t="shared" si="53"/>
        <v>-13</v>
      </c>
      <c r="G88">
        <f t="shared" si="54"/>
        <v>-22.83</v>
      </c>
      <c r="H88">
        <f t="shared" si="59"/>
        <v>85</v>
      </c>
      <c r="I88" s="2" t="s">
        <v>578</v>
      </c>
      <c r="K88" s="45">
        <f t="shared" si="60"/>
        <v>27</v>
      </c>
      <c r="L88" s="1">
        <f t="shared" si="55"/>
        <v>3888</v>
      </c>
      <c r="M88" s="1">
        <f t="shared" si="56"/>
        <v>3534</v>
      </c>
      <c r="N88" s="1">
        <f t="shared" si="57"/>
        <v>3535</v>
      </c>
      <c r="O88" s="1">
        <f t="shared" si="71"/>
        <v>-3</v>
      </c>
      <c r="P88" s="1">
        <f t="shared" si="72"/>
        <v>-13.95</v>
      </c>
      <c r="Q88" s="1">
        <f t="shared" si="73"/>
        <v>-3</v>
      </c>
      <c r="R88" s="1">
        <f t="shared" si="74"/>
        <v>-14.7</v>
      </c>
      <c r="S88" s="1">
        <f t="shared" si="75"/>
        <v>-3</v>
      </c>
      <c r="T88" s="1">
        <f t="shared" si="76"/>
        <v>-14.33</v>
      </c>
      <c r="U88" s="1">
        <f t="shared" si="58"/>
        <v>46</v>
      </c>
      <c r="V88" s="1">
        <f>VLOOKUP(U88,剛性!$B$46:$K$100,7,FALSE)</f>
        <v>1010</v>
      </c>
      <c r="W88" s="1">
        <f>VLOOKUP(U88,剛性!$B$46:$K$100,9,FALSE)</f>
        <v>4.2030794839783602E-3</v>
      </c>
      <c r="X88" s="1" t="str">
        <f>VLOOKUP(U88,剛性!$B$46:$K$100,3,FALSE)</f>
        <v>陸側杭(t9)</v>
      </c>
      <c r="Z88" s="20">
        <v>27</v>
      </c>
      <c r="AA88" s="20">
        <v>3888</v>
      </c>
      <c r="AB88" s="20">
        <v>3534</v>
      </c>
      <c r="AC88" s="20">
        <v>3535</v>
      </c>
      <c r="AD88" s="20">
        <v>-3</v>
      </c>
      <c r="AE88" s="20">
        <v>-13.95</v>
      </c>
      <c r="AF88" s="20">
        <v>-3</v>
      </c>
      <c r="AG88" s="20">
        <v>-14.7</v>
      </c>
      <c r="AH88" s="20">
        <v>-3</v>
      </c>
      <c r="AI88" s="20">
        <v>-14.33</v>
      </c>
      <c r="AJ88" s="20">
        <v>46</v>
      </c>
      <c r="AK88" s="45">
        <f t="shared" si="51"/>
        <v>327</v>
      </c>
      <c r="AL88" s="3">
        <f t="shared" si="77"/>
        <v>2</v>
      </c>
      <c r="AM88" s="3">
        <f t="shared" si="78"/>
        <v>1</v>
      </c>
      <c r="AN88" s="3">
        <f t="shared" si="79"/>
        <v>1</v>
      </c>
      <c r="AO88" s="3">
        <f t="shared" si="80"/>
        <v>1</v>
      </c>
      <c r="AP88" s="3">
        <f t="shared" si="81"/>
        <v>4</v>
      </c>
      <c r="AQ88" s="3">
        <f t="shared" si="82"/>
        <v>3</v>
      </c>
      <c r="AR88" s="3">
        <f t="shared" si="83"/>
        <v>4</v>
      </c>
      <c r="AS88" s="3">
        <f t="shared" si="84"/>
        <v>3</v>
      </c>
      <c r="AT88" s="3">
        <f t="shared" si="85"/>
        <v>3</v>
      </c>
      <c r="AU88" t="str">
        <f t="shared" si="86"/>
        <v xml:space="preserve">  327 3888 3534 3535    -3.000   -13.950    -3.000   -14.700   46</v>
      </c>
    </row>
    <row r="89" spans="1:47">
      <c r="A89" s="2" t="s">
        <v>231</v>
      </c>
      <c r="E89">
        <f t="shared" si="52"/>
        <v>575</v>
      </c>
      <c r="F89">
        <f t="shared" si="53"/>
        <v>-13</v>
      </c>
      <c r="G89">
        <f t="shared" si="54"/>
        <v>-25</v>
      </c>
      <c r="H89">
        <f t="shared" si="59"/>
        <v>86</v>
      </c>
      <c r="I89" s="2" t="s">
        <v>579</v>
      </c>
      <c r="K89" s="45">
        <f t="shared" si="60"/>
        <v>28</v>
      </c>
      <c r="L89" s="1">
        <f t="shared" si="55"/>
        <v>3889</v>
      </c>
      <c r="M89" s="1">
        <f t="shared" si="56"/>
        <v>3535</v>
      </c>
      <c r="N89" s="1">
        <f t="shared" si="57"/>
        <v>3536</v>
      </c>
      <c r="O89" s="1">
        <f t="shared" si="71"/>
        <v>-3</v>
      </c>
      <c r="P89" s="1">
        <f t="shared" si="72"/>
        <v>-14.7</v>
      </c>
      <c r="Q89" s="1">
        <f t="shared" si="73"/>
        <v>-3</v>
      </c>
      <c r="R89" s="1">
        <f t="shared" si="74"/>
        <v>-15.45</v>
      </c>
      <c r="S89" s="1">
        <f t="shared" si="75"/>
        <v>-3</v>
      </c>
      <c r="T89" s="1">
        <f t="shared" si="76"/>
        <v>-15.08</v>
      </c>
      <c r="U89" s="1">
        <f t="shared" si="58"/>
        <v>46</v>
      </c>
      <c r="V89" s="1">
        <f>VLOOKUP(U89,剛性!$B$46:$K$100,7,FALSE)</f>
        <v>1010</v>
      </c>
      <c r="W89" s="1">
        <f>VLOOKUP(U89,剛性!$B$46:$K$100,9,FALSE)</f>
        <v>4.2030794839783602E-3</v>
      </c>
      <c r="X89" s="1" t="str">
        <f>VLOOKUP(U89,剛性!$B$46:$K$100,3,FALSE)</f>
        <v>陸側杭(t9)</v>
      </c>
      <c r="Z89" s="20">
        <v>28</v>
      </c>
      <c r="AA89" s="20">
        <v>3889</v>
      </c>
      <c r="AB89" s="20">
        <v>3535</v>
      </c>
      <c r="AC89" s="20">
        <v>3536</v>
      </c>
      <c r="AD89" s="20">
        <v>-3</v>
      </c>
      <c r="AE89" s="20">
        <v>-14.7</v>
      </c>
      <c r="AF89" s="20">
        <v>-3</v>
      </c>
      <c r="AG89" s="20">
        <v>-15.45</v>
      </c>
      <c r="AH89" s="20">
        <v>-3</v>
      </c>
      <c r="AI89" s="20">
        <v>-15.08</v>
      </c>
      <c r="AJ89" s="20">
        <v>46</v>
      </c>
      <c r="AK89" s="45">
        <f t="shared" si="51"/>
        <v>328</v>
      </c>
      <c r="AL89" s="3">
        <f t="shared" si="77"/>
        <v>2</v>
      </c>
      <c r="AM89" s="3">
        <f t="shared" si="78"/>
        <v>1</v>
      </c>
      <c r="AN89" s="3">
        <f t="shared" si="79"/>
        <v>1</v>
      </c>
      <c r="AO89" s="3">
        <f t="shared" si="80"/>
        <v>1</v>
      </c>
      <c r="AP89" s="3">
        <f t="shared" si="81"/>
        <v>4</v>
      </c>
      <c r="AQ89" s="3">
        <f t="shared" si="82"/>
        <v>3</v>
      </c>
      <c r="AR89" s="3">
        <f t="shared" si="83"/>
        <v>4</v>
      </c>
      <c r="AS89" s="3">
        <f t="shared" si="84"/>
        <v>3</v>
      </c>
      <c r="AT89" s="3">
        <f t="shared" si="85"/>
        <v>3</v>
      </c>
      <c r="AU89" t="str">
        <f t="shared" si="86"/>
        <v xml:space="preserve">  328 3889 3535 3536    -3.000   -14.700    -3.000   -15.450   46</v>
      </c>
    </row>
    <row r="90" spans="1:47">
      <c r="A90" s="2" t="s">
        <v>232</v>
      </c>
      <c r="E90">
        <f t="shared" si="52"/>
        <v>3560</v>
      </c>
      <c r="F90">
        <f t="shared" si="53"/>
        <v>-12.5</v>
      </c>
      <c r="G90">
        <f t="shared" si="54"/>
        <v>3.0169999999999999</v>
      </c>
      <c r="H90">
        <f t="shared" si="59"/>
        <v>87</v>
      </c>
      <c r="I90" s="2" t="s">
        <v>580</v>
      </c>
      <c r="K90" s="45">
        <f t="shared" si="60"/>
        <v>29</v>
      </c>
      <c r="L90" s="1">
        <f t="shared" si="55"/>
        <v>3890</v>
      </c>
      <c r="M90" s="1">
        <f t="shared" si="56"/>
        <v>3536</v>
      </c>
      <c r="N90" s="1">
        <f t="shared" si="57"/>
        <v>3537</v>
      </c>
      <c r="O90" s="1">
        <f t="shared" si="71"/>
        <v>-3</v>
      </c>
      <c r="P90" s="1">
        <f t="shared" si="72"/>
        <v>-15.45</v>
      </c>
      <c r="Q90" s="1">
        <f t="shared" si="73"/>
        <v>-3</v>
      </c>
      <c r="R90" s="1">
        <f t="shared" si="74"/>
        <v>-16.2</v>
      </c>
      <c r="S90" s="1">
        <f t="shared" si="75"/>
        <v>-3</v>
      </c>
      <c r="T90" s="1">
        <f t="shared" si="76"/>
        <v>-15.83</v>
      </c>
      <c r="U90" s="1">
        <f t="shared" si="58"/>
        <v>46</v>
      </c>
      <c r="V90" s="1">
        <f>VLOOKUP(U90,剛性!$B$46:$K$100,7,FALSE)</f>
        <v>1010</v>
      </c>
      <c r="W90" s="1">
        <f>VLOOKUP(U90,剛性!$B$46:$K$100,9,FALSE)</f>
        <v>4.2030794839783602E-3</v>
      </c>
      <c r="X90" s="1" t="str">
        <f>VLOOKUP(U90,剛性!$B$46:$K$100,3,FALSE)</f>
        <v>陸側杭(t9)</v>
      </c>
      <c r="Z90" s="20">
        <v>29</v>
      </c>
      <c r="AA90" s="20">
        <v>3890</v>
      </c>
      <c r="AB90" s="20">
        <v>3536</v>
      </c>
      <c r="AC90" s="20">
        <v>3537</v>
      </c>
      <c r="AD90" s="20">
        <v>-3</v>
      </c>
      <c r="AE90" s="20">
        <v>-15.45</v>
      </c>
      <c r="AF90" s="20">
        <v>-3</v>
      </c>
      <c r="AG90" s="20">
        <v>-16.2</v>
      </c>
      <c r="AH90" s="20">
        <v>-3</v>
      </c>
      <c r="AI90" s="20">
        <v>-15.83</v>
      </c>
      <c r="AJ90" s="20">
        <v>46</v>
      </c>
      <c r="AK90" s="45">
        <f t="shared" si="51"/>
        <v>329</v>
      </c>
      <c r="AL90" s="3">
        <f t="shared" si="77"/>
        <v>2</v>
      </c>
      <c r="AM90" s="3">
        <f t="shared" si="78"/>
        <v>1</v>
      </c>
      <c r="AN90" s="3">
        <f t="shared" si="79"/>
        <v>1</v>
      </c>
      <c r="AO90" s="3">
        <f t="shared" si="80"/>
        <v>1</v>
      </c>
      <c r="AP90" s="3">
        <f t="shared" si="81"/>
        <v>4</v>
      </c>
      <c r="AQ90" s="3">
        <f t="shared" si="82"/>
        <v>3</v>
      </c>
      <c r="AR90" s="3">
        <f t="shared" si="83"/>
        <v>4</v>
      </c>
      <c r="AS90" s="3">
        <f t="shared" si="84"/>
        <v>3</v>
      </c>
      <c r="AT90" s="3">
        <f t="shared" si="85"/>
        <v>3</v>
      </c>
      <c r="AU90" t="str">
        <f t="shared" si="86"/>
        <v xml:space="preserve">  329 3890 3536 3537    -3.000   -15.450    -3.000   -16.200   46</v>
      </c>
    </row>
    <row r="91" spans="1:47">
      <c r="A91" s="2" t="s">
        <v>233</v>
      </c>
      <c r="E91">
        <f t="shared" si="52"/>
        <v>3561</v>
      </c>
      <c r="F91">
        <f t="shared" si="53"/>
        <v>-11.5</v>
      </c>
      <c r="G91">
        <f t="shared" si="54"/>
        <v>3.0310000000000001</v>
      </c>
      <c r="H91">
        <f t="shared" si="59"/>
        <v>88</v>
      </c>
      <c r="I91" s="2" t="s">
        <v>581</v>
      </c>
      <c r="K91" s="45">
        <v>1</v>
      </c>
      <c r="L91" s="1">
        <f t="shared" si="55"/>
        <v>3891</v>
      </c>
      <c r="M91" s="1">
        <f t="shared" si="56"/>
        <v>3557</v>
      </c>
      <c r="N91" s="1">
        <f t="shared" si="57"/>
        <v>3558</v>
      </c>
      <c r="O91" s="1">
        <f t="shared" si="71"/>
        <v>-14</v>
      </c>
      <c r="P91" s="1">
        <f t="shared" si="72"/>
        <v>2.996</v>
      </c>
      <c r="Q91" s="1">
        <f t="shared" si="73"/>
        <v>-13.33</v>
      </c>
      <c r="R91" s="1">
        <f t="shared" si="74"/>
        <v>3.0049999999999999</v>
      </c>
      <c r="S91" s="1">
        <f t="shared" si="75"/>
        <v>-13.67</v>
      </c>
      <c r="T91" s="1">
        <f t="shared" si="76"/>
        <v>3</v>
      </c>
      <c r="U91" s="1">
        <f t="shared" si="58"/>
        <v>36</v>
      </c>
      <c r="V91" s="1">
        <f>VLOOKUP(U91,剛性!$B$46:$K$100,7,FALSE)</f>
        <v>735</v>
      </c>
      <c r="W91" s="1">
        <f>VLOOKUP(U91,剛性!$B$46:$K$100,9,FALSE)</f>
        <v>2.6438848920863308E-4</v>
      </c>
      <c r="X91" s="1" t="str">
        <f>VLOOKUP(U91,剛性!$B$46:$K$100,3,FALSE)</f>
        <v>床版</v>
      </c>
      <c r="Z91" s="20">
        <v>1</v>
      </c>
      <c r="AA91" s="20">
        <v>3891</v>
      </c>
      <c r="AB91" s="20">
        <v>3557</v>
      </c>
      <c r="AC91" s="20">
        <v>3558</v>
      </c>
      <c r="AD91" s="20">
        <v>-14</v>
      </c>
      <c r="AE91" s="20">
        <v>2.996</v>
      </c>
      <c r="AF91" s="20">
        <v>-13.33</v>
      </c>
      <c r="AG91" s="20">
        <v>3.0049999999999999</v>
      </c>
      <c r="AH91" s="20">
        <v>-13.67</v>
      </c>
      <c r="AI91" s="20">
        <v>3</v>
      </c>
      <c r="AJ91" s="20">
        <v>36</v>
      </c>
      <c r="AK91" s="45">
        <f>400+$Z91</f>
        <v>401</v>
      </c>
      <c r="AL91" s="3">
        <f t="shared" si="77"/>
        <v>2</v>
      </c>
      <c r="AM91" s="3">
        <f t="shared" si="78"/>
        <v>1</v>
      </c>
      <c r="AN91" s="3">
        <f t="shared" si="79"/>
        <v>1</v>
      </c>
      <c r="AO91" s="3">
        <f t="shared" si="80"/>
        <v>1</v>
      </c>
      <c r="AP91" s="3">
        <f t="shared" si="81"/>
        <v>3</v>
      </c>
      <c r="AQ91" s="3">
        <f t="shared" si="82"/>
        <v>5</v>
      </c>
      <c r="AR91" s="3">
        <f t="shared" si="83"/>
        <v>3</v>
      </c>
      <c r="AS91" s="3">
        <f t="shared" si="84"/>
        <v>5</v>
      </c>
      <c r="AT91" s="3">
        <f t="shared" si="85"/>
        <v>3</v>
      </c>
      <c r="AU91" t="str">
        <f t="shared" si="86"/>
        <v xml:space="preserve">  401 3891 3557 3558   -14.000     2.996   -13.330     3.005   36</v>
      </c>
    </row>
    <row r="92" spans="1:47">
      <c r="A92" s="2" t="s">
        <v>234</v>
      </c>
      <c r="E92">
        <f t="shared" si="52"/>
        <v>3348</v>
      </c>
      <c r="F92">
        <f t="shared" si="53"/>
        <v>-11.33</v>
      </c>
      <c r="G92">
        <f t="shared" si="54"/>
        <v>-13.95</v>
      </c>
      <c r="H92">
        <f t="shared" si="59"/>
        <v>89</v>
      </c>
      <c r="I92" s="2" t="s">
        <v>582</v>
      </c>
      <c r="K92" s="45">
        <f t="shared" si="60"/>
        <v>2</v>
      </c>
      <c r="L92" s="1">
        <f t="shared" si="55"/>
        <v>3892</v>
      </c>
      <c r="M92" s="1">
        <f t="shared" si="56"/>
        <v>3558</v>
      </c>
      <c r="N92" s="1">
        <f t="shared" si="57"/>
        <v>3574</v>
      </c>
      <c r="O92" s="1">
        <f t="shared" si="71"/>
        <v>-13.33</v>
      </c>
      <c r="P92" s="1">
        <f t="shared" si="72"/>
        <v>3.0049999999999999</v>
      </c>
      <c r="Q92" s="1">
        <f t="shared" si="73"/>
        <v>-13</v>
      </c>
      <c r="R92" s="1">
        <f t="shared" si="74"/>
        <v>3.01</v>
      </c>
      <c r="S92" s="1">
        <f t="shared" si="75"/>
        <v>-13.17</v>
      </c>
      <c r="T92" s="1">
        <f t="shared" si="76"/>
        <v>3.01</v>
      </c>
      <c r="U92" s="1">
        <f t="shared" si="58"/>
        <v>36</v>
      </c>
      <c r="V92" s="1">
        <f>VLOOKUP(U92,剛性!$B$46:$K$100,7,FALSE)</f>
        <v>735</v>
      </c>
      <c r="W92" s="1">
        <f>VLOOKUP(U92,剛性!$B$46:$K$100,9,FALSE)</f>
        <v>2.6438848920863308E-4</v>
      </c>
      <c r="X92" s="1" t="str">
        <f>VLOOKUP(U92,剛性!$B$46:$K$100,3,FALSE)</f>
        <v>床版</v>
      </c>
      <c r="Z92" s="20">
        <v>2</v>
      </c>
      <c r="AA92" s="20">
        <v>3892</v>
      </c>
      <c r="AB92" s="20">
        <v>3558</v>
      </c>
      <c r="AC92" s="20">
        <v>3574</v>
      </c>
      <c r="AD92" s="20">
        <v>-13.33</v>
      </c>
      <c r="AE92" s="20">
        <v>3.0049999999999999</v>
      </c>
      <c r="AF92" s="20">
        <v>-13</v>
      </c>
      <c r="AG92" s="20">
        <v>3.01</v>
      </c>
      <c r="AH92" s="20">
        <v>-13.17</v>
      </c>
      <c r="AI92" s="20">
        <v>3.01</v>
      </c>
      <c r="AJ92" s="20">
        <v>36</v>
      </c>
      <c r="AK92" s="45">
        <f t="shared" ref="AK92:AK106" si="87">400+$Z92</f>
        <v>402</v>
      </c>
      <c r="AL92" s="3">
        <f t="shared" si="77"/>
        <v>2</v>
      </c>
      <c r="AM92" s="3">
        <f t="shared" si="78"/>
        <v>1</v>
      </c>
      <c r="AN92" s="3">
        <f t="shared" si="79"/>
        <v>1</v>
      </c>
      <c r="AO92" s="3">
        <f t="shared" si="80"/>
        <v>1</v>
      </c>
      <c r="AP92" s="3">
        <f t="shared" si="81"/>
        <v>3</v>
      </c>
      <c r="AQ92" s="3">
        <f t="shared" si="82"/>
        <v>5</v>
      </c>
      <c r="AR92" s="3">
        <f t="shared" si="83"/>
        <v>3</v>
      </c>
      <c r="AS92" s="3">
        <f t="shared" si="84"/>
        <v>5</v>
      </c>
      <c r="AT92" s="3">
        <f t="shared" si="85"/>
        <v>3</v>
      </c>
      <c r="AU92" t="str">
        <f t="shared" si="86"/>
        <v xml:space="preserve">  402 3892 3558 3574   -13.330     3.005   -13.000     3.010   36</v>
      </c>
    </row>
    <row r="93" spans="1:47">
      <c r="A93" s="2" t="s">
        <v>235</v>
      </c>
      <c r="E93">
        <f t="shared" si="52"/>
        <v>3153</v>
      </c>
      <c r="F93">
        <f t="shared" si="53"/>
        <v>-11.33</v>
      </c>
      <c r="G93">
        <f t="shared" si="54"/>
        <v>-14.7</v>
      </c>
      <c r="H93">
        <f t="shared" si="59"/>
        <v>90</v>
      </c>
      <c r="I93" s="2" t="s">
        <v>583</v>
      </c>
      <c r="K93" s="45">
        <f t="shared" si="60"/>
        <v>3</v>
      </c>
      <c r="L93" s="1">
        <f t="shared" si="55"/>
        <v>3893</v>
      </c>
      <c r="M93" s="1">
        <f t="shared" si="56"/>
        <v>3574</v>
      </c>
      <c r="N93" s="1">
        <f t="shared" si="57"/>
        <v>3560</v>
      </c>
      <c r="O93" s="1">
        <f t="shared" si="71"/>
        <v>-13</v>
      </c>
      <c r="P93" s="1">
        <f t="shared" si="72"/>
        <v>3.01</v>
      </c>
      <c r="Q93" s="1">
        <f t="shared" si="73"/>
        <v>-12.5</v>
      </c>
      <c r="R93" s="1">
        <f t="shared" si="74"/>
        <v>3.0169999999999999</v>
      </c>
      <c r="S93" s="1">
        <f t="shared" si="75"/>
        <v>-12.75</v>
      </c>
      <c r="T93" s="1">
        <f t="shared" si="76"/>
        <v>3.01</v>
      </c>
      <c r="U93" s="1">
        <f t="shared" si="58"/>
        <v>36</v>
      </c>
      <c r="V93" s="1">
        <f>VLOOKUP(U93,剛性!$B$46:$K$100,7,FALSE)</f>
        <v>735</v>
      </c>
      <c r="W93" s="1">
        <f>VLOOKUP(U93,剛性!$B$46:$K$100,9,FALSE)</f>
        <v>2.6438848920863308E-4</v>
      </c>
      <c r="X93" s="1" t="str">
        <f>VLOOKUP(U93,剛性!$B$46:$K$100,3,FALSE)</f>
        <v>床版</v>
      </c>
      <c r="Z93" s="20">
        <v>3</v>
      </c>
      <c r="AA93" s="20">
        <v>3893</v>
      </c>
      <c r="AB93" s="20">
        <v>3574</v>
      </c>
      <c r="AC93" s="20">
        <v>3560</v>
      </c>
      <c r="AD93" s="20">
        <v>-13</v>
      </c>
      <c r="AE93" s="20">
        <v>3.01</v>
      </c>
      <c r="AF93" s="20">
        <v>-12.5</v>
      </c>
      <c r="AG93" s="20">
        <v>3.0169999999999999</v>
      </c>
      <c r="AH93" s="20">
        <v>-12.75</v>
      </c>
      <c r="AI93" s="20">
        <v>3.01</v>
      </c>
      <c r="AJ93" s="20">
        <v>36</v>
      </c>
      <c r="AK93" s="45">
        <f t="shared" si="87"/>
        <v>403</v>
      </c>
      <c r="AL93" s="3">
        <f t="shared" si="77"/>
        <v>2</v>
      </c>
      <c r="AM93" s="3">
        <f t="shared" si="78"/>
        <v>1</v>
      </c>
      <c r="AN93" s="3">
        <f t="shared" si="79"/>
        <v>1</v>
      </c>
      <c r="AO93" s="3">
        <f t="shared" si="80"/>
        <v>1</v>
      </c>
      <c r="AP93" s="3">
        <f t="shared" si="81"/>
        <v>3</v>
      </c>
      <c r="AQ93" s="3">
        <f t="shared" si="82"/>
        <v>5</v>
      </c>
      <c r="AR93" s="3">
        <f t="shared" si="83"/>
        <v>3</v>
      </c>
      <c r="AS93" s="3">
        <f t="shared" si="84"/>
        <v>5</v>
      </c>
      <c r="AT93" s="3">
        <f t="shared" si="85"/>
        <v>3</v>
      </c>
      <c r="AU93" t="str">
        <f t="shared" si="86"/>
        <v xml:space="preserve">  403 3893 3574 3560   -13.000     3.010   -12.500     3.017   36</v>
      </c>
    </row>
    <row r="94" spans="1:47">
      <c r="A94" s="2" t="s">
        <v>236</v>
      </c>
      <c r="E94">
        <f t="shared" si="52"/>
        <v>3375</v>
      </c>
      <c r="F94">
        <f t="shared" si="53"/>
        <v>-11.33</v>
      </c>
      <c r="G94">
        <f t="shared" si="54"/>
        <v>-15.45</v>
      </c>
      <c r="H94">
        <f t="shared" si="59"/>
        <v>91</v>
      </c>
      <c r="I94" s="2" t="s">
        <v>584</v>
      </c>
      <c r="K94" s="45">
        <f t="shared" si="60"/>
        <v>4</v>
      </c>
      <c r="L94" s="1">
        <f t="shared" si="55"/>
        <v>3894</v>
      </c>
      <c r="M94" s="1">
        <f t="shared" si="56"/>
        <v>3560</v>
      </c>
      <c r="N94" s="1">
        <f t="shared" si="57"/>
        <v>3561</v>
      </c>
      <c r="O94" s="1">
        <f t="shared" si="71"/>
        <v>-12.5</v>
      </c>
      <c r="P94" s="1">
        <f t="shared" si="72"/>
        <v>3.0169999999999999</v>
      </c>
      <c r="Q94" s="1">
        <f t="shared" si="73"/>
        <v>-11.5</v>
      </c>
      <c r="R94" s="1">
        <f t="shared" si="74"/>
        <v>3.0310000000000001</v>
      </c>
      <c r="S94" s="1">
        <f t="shared" si="75"/>
        <v>-12</v>
      </c>
      <c r="T94" s="1">
        <f t="shared" si="76"/>
        <v>3.02</v>
      </c>
      <c r="U94" s="1">
        <f t="shared" si="58"/>
        <v>36</v>
      </c>
      <c r="V94" s="1">
        <f>VLOOKUP(U94,剛性!$B$46:$K$100,7,FALSE)</f>
        <v>735</v>
      </c>
      <c r="W94" s="1">
        <f>VLOOKUP(U94,剛性!$B$46:$K$100,9,FALSE)</f>
        <v>2.6438848920863308E-4</v>
      </c>
      <c r="X94" s="1" t="str">
        <f>VLOOKUP(U94,剛性!$B$46:$K$100,3,FALSE)</f>
        <v>床版</v>
      </c>
      <c r="Z94" s="20">
        <v>4</v>
      </c>
      <c r="AA94" s="20">
        <v>3894</v>
      </c>
      <c r="AB94" s="20">
        <v>3560</v>
      </c>
      <c r="AC94" s="20">
        <v>3561</v>
      </c>
      <c r="AD94" s="20">
        <v>-12.5</v>
      </c>
      <c r="AE94" s="20">
        <v>3.0169999999999999</v>
      </c>
      <c r="AF94" s="20">
        <v>-11.5</v>
      </c>
      <c r="AG94" s="20">
        <v>3.0310000000000001</v>
      </c>
      <c r="AH94" s="20">
        <v>-12</v>
      </c>
      <c r="AI94" s="20">
        <v>3.02</v>
      </c>
      <c r="AJ94" s="20">
        <v>36</v>
      </c>
      <c r="AK94" s="45">
        <f t="shared" si="87"/>
        <v>404</v>
      </c>
      <c r="AL94" s="3">
        <f t="shared" si="77"/>
        <v>2</v>
      </c>
      <c r="AM94" s="3">
        <f t="shared" si="78"/>
        <v>1</v>
      </c>
      <c r="AN94" s="3">
        <f t="shared" si="79"/>
        <v>1</v>
      </c>
      <c r="AO94" s="3">
        <f t="shared" si="80"/>
        <v>1</v>
      </c>
      <c r="AP94" s="3">
        <f t="shared" si="81"/>
        <v>3</v>
      </c>
      <c r="AQ94" s="3">
        <f t="shared" si="82"/>
        <v>5</v>
      </c>
      <c r="AR94" s="3">
        <f t="shared" si="83"/>
        <v>3</v>
      </c>
      <c r="AS94" s="3">
        <f t="shared" si="84"/>
        <v>5</v>
      </c>
      <c r="AT94" s="3">
        <f t="shared" si="85"/>
        <v>3</v>
      </c>
      <c r="AU94" t="str">
        <f t="shared" si="86"/>
        <v xml:space="preserve">  404 3894 3560 3561   -12.500     3.017   -11.500     3.031   36</v>
      </c>
    </row>
    <row r="95" spans="1:47">
      <c r="A95" s="2" t="s">
        <v>237</v>
      </c>
      <c r="E95">
        <f t="shared" si="52"/>
        <v>576</v>
      </c>
      <c r="F95">
        <f t="shared" si="53"/>
        <v>-11.33</v>
      </c>
      <c r="G95">
        <f t="shared" si="54"/>
        <v>0</v>
      </c>
      <c r="H95">
        <f t="shared" si="59"/>
        <v>92</v>
      </c>
      <c r="I95" s="2" t="s">
        <v>585</v>
      </c>
      <c r="K95" s="45">
        <f t="shared" si="60"/>
        <v>5</v>
      </c>
      <c r="L95" s="1">
        <f t="shared" si="55"/>
        <v>3895</v>
      </c>
      <c r="M95" s="1">
        <f t="shared" si="56"/>
        <v>3561</v>
      </c>
      <c r="N95" s="1">
        <f t="shared" si="57"/>
        <v>3562</v>
      </c>
      <c r="O95" s="1">
        <f t="shared" si="71"/>
        <v>-11.5</v>
      </c>
      <c r="P95" s="1">
        <f t="shared" si="72"/>
        <v>3.0310000000000001</v>
      </c>
      <c r="Q95" s="1">
        <f t="shared" si="73"/>
        <v>-10.5</v>
      </c>
      <c r="R95" s="1">
        <f t="shared" si="74"/>
        <v>3.0449999999999999</v>
      </c>
      <c r="S95" s="1">
        <f t="shared" si="75"/>
        <v>-11</v>
      </c>
      <c r="T95" s="1">
        <f t="shared" si="76"/>
        <v>3.04</v>
      </c>
      <c r="U95" s="1">
        <f t="shared" si="58"/>
        <v>36</v>
      </c>
      <c r="V95" s="1">
        <f>VLOOKUP(U95,剛性!$B$46:$K$100,7,FALSE)</f>
        <v>735</v>
      </c>
      <c r="W95" s="1">
        <f>VLOOKUP(U95,剛性!$B$46:$K$100,9,FALSE)</f>
        <v>2.6438848920863308E-4</v>
      </c>
      <c r="X95" s="1" t="str">
        <f>VLOOKUP(U95,剛性!$B$46:$K$100,3,FALSE)</f>
        <v>床版</v>
      </c>
      <c r="Z95" s="20">
        <v>5</v>
      </c>
      <c r="AA95" s="20">
        <v>3895</v>
      </c>
      <c r="AB95" s="20">
        <v>3561</v>
      </c>
      <c r="AC95" s="20">
        <v>3562</v>
      </c>
      <c r="AD95" s="20">
        <v>-11.5</v>
      </c>
      <c r="AE95" s="20">
        <v>3.0310000000000001</v>
      </c>
      <c r="AF95" s="20">
        <v>-10.5</v>
      </c>
      <c r="AG95" s="20">
        <v>3.0449999999999999</v>
      </c>
      <c r="AH95" s="20">
        <v>-11</v>
      </c>
      <c r="AI95" s="20">
        <v>3.04</v>
      </c>
      <c r="AJ95" s="20">
        <v>36</v>
      </c>
      <c r="AK95" s="45">
        <f t="shared" si="87"/>
        <v>405</v>
      </c>
      <c r="AL95" s="3">
        <f t="shared" si="77"/>
        <v>2</v>
      </c>
      <c r="AM95" s="3">
        <f t="shared" si="78"/>
        <v>1</v>
      </c>
      <c r="AN95" s="3">
        <f t="shared" si="79"/>
        <v>1</v>
      </c>
      <c r="AO95" s="3">
        <f t="shared" si="80"/>
        <v>1</v>
      </c>
      <c r="AP95" s="3">
        <f t="shared" si="81"/>
        <v>3</v>
      </c>
      <c r="AQ95" s="3">
        <f t="shared" si="82"/>
        <v>5</v>
      </c>
      <c r="AR95" s="3">
        <f t="shared" si="83"/>
        <v>3</v>
      </c>
      <c r="AS95" s="3">
        <f t="shared" si="84"/>
        <v>5</v>
      </c>
      <c r="AT95" s="3">
        <f t="shared" si="85"/>
        <v>3</v>
      </c>
      <c r="AU95" t="str">
        <f t="shared" si="86"/>
        <v xml:space="preserve">  405 3895 3561 3562   -11.500     3.031   -10.500     3.045   36</v>
      </c>
    </row>
    <row r="96" spans="1:47">
      <c r="A96" s="2" t="s">
        <v>238</v>
      </c>
      <c r="E96">
        <f t="shared" si="52"/>
        <v>577</v>
      </c>
      <c r="F96">
        <f t="shared" si="53"/>
        <v>-11.33</v>
      </c>
      <c r="G96">
        <f t="shared" si="54"/>
        <v>-1</v>
      </c>
      <c r="H96">
        <f t="shared" si="59"/>
        <v>93</v>
      </c>
      <c r="I96" s="2" t="s">
        <v>586</v>
      </c>
      <c r="K96" s="45">
        <f t="shared" si="60"/>
        <v>6</v>
      </c>
      <c r="L96" s="1">
        <f t="shared" si="55"/>
        <v>3896</v>
      </c>
      <c r="M96" s="1">
        <f t="shared" si="56"/>
        <v>3562</v>
      </c>
      <c r="N96" s="1">
        <f t="shared" si="57"/>
        <v>3563</v>
      </c>
      <c r="O96" s="1">
        <f t="shared" ref="O96:O106" si="88">VLOOKUP(M96,$E$1:$G$10000,2,FALSE)</f>
        <v>-10.5</v>
      </c>
      <c r="P96" s="1">
        <f t="shared" ref="P96:P106" si="89">VLOOKUP(M96,$E$1:$G$10000,3,FALSE)</f>
        <v>3.0449999999999999</v>
      </c>
      <c r="Q96" s="1">
        <f t="shared" ref="Q96:Q106" si="90">VLOOKUP(N96,$E$1:$G$10000,2,FALSE)</f>
        <v>-9.5</v>
      </c>
      <c r="R96" s="1">
        <f t="shared" ref="R96:R106" si="91">VLOOKUP(N96,$E$1:$G$10000,3,FALSE)</f>
        <v>3.0590000000000002</v>
      </c>
      <c r="S96" s="1">
        <f t="shared" ref="S96:S106" si="92">ROUND(AVERAGE(O96,Q96),2)</f>
        <v>-10</v>
      </c>
      <c r="T96" s="1">
        <f t="shared" ref="T96:T106" si="93">ROUND(AVERAGE(P96,R96),2)</f>
        <v>3.05</v>
      </c>
      <c r="U96" s="1">
        <f t="shared" si="58"/>
        <v>36</v>
      </c>
      <c r="V96" s="1">
        <f>VLOOKUP(U96,剛性!$B$46:$K$100,7,FALSE)</f>
        <v>735</v>
      </c>
      <c r="W96" s="1">
        <f>VLOOKUP(U96,剛性!$B$46:$K$100,9,FALSE)</f>
        <v>2.6438848920863308E-4</v>
      </c>
      <c r="X96" s="1" t="str">
        <f>VLOOKUP(U96,剛性!$B$46:$K$100,3,FALSE)</f>
        <v>床版</v>
      </c>
      <c r="Z96" s="20">
        <v>6</v>
      </c>
      <c r="AA96" s="20">
        <v>3896</v>
      </c>
      <c r="AB96" s="20">
        <v>3562</v>
      </c>
      <c r="AC96" s="20">
        <v>3563</v>
      </c>
      <c r="AD96" s="20">
        <v>-10.5</v>
      </c>
      <c r="AE96" s="20">
        <v>3.0449999999999999</v>
      </c>
      <c r="AF96" s="20">
        <v>-9.5</v>
      </c>
      <c r="AG96" s="20">
        <v>3.0590000000000002</v>
      </c>
      <c r="AH96" s="20">
        <v>-10</v>
      </c>
      <c r="AI96" s="20">
        <v>3.05</v>
      </c>
      <c r="AJ96" s="20">
        <v>36</v>
      </c>
      <c r="AK96" s="45">
        <f t="shared" si="87"/>
        <v>406</v>
      </c>
      <c r="AL96" s="3">
        <f t="shared" ref="AL96:AL106" si="94">IF(AK96&gt;=10000,0,IF(AK96&gt;=1000,1,IF(AK96&gt;=100,2,IF(AK96&gt;=10,3,4))))</f>
        <v>2</v>
      </c>
      <c r="AM96" s="3">
        <f t="shared" ref="AM96:AM106" si="95">IF(AA96&gt;=10000,0,IF(AA96&gt;=1000,1,IF(AA96&gt;=100,2,IF(AA96&gt;=10,3,4))))</f>
        <v>1</v>
      </c>
      <c r="AN96" s="3">
        <f t="shared" ref="AN96:AN106" si="96">IF(AB96&gt;=10000,0,IF(AB96&gt;=1000,1,IF(AB96&gt;=100,2,IF(AB96&gt;=10,3,4))))</f>
        <v>1</v>
      </c>
      <c r="AO96" s="3">
        <f t="shared" ref="AO96:AO106" si="97">IF(AC96&gt;=10000,0,IF(AC96&gt;=1000,1,IF(AC96&gt;=100,2,IF(AC96&gt;=10,3,4))))</f>
        <v>1</v>
      </c>
      <c r="AP96" s="3">
        <f t="shared" ref="AP96:AP106" si="98">IF(AD96&gt;=100,3,IF(AD96&gt;=10,4,IF(AD96&gt;=0,5,IF(AD96&lt;=-100,2,IF(AD96&lt;=-10,3,4)))))</f>
        <v>3</v>
      </c>
      <c r="AQ96" s="3">
        <f t="shared" ref="AQ96:AQ106" si="99">IF(AE96&gt;=100,3,IF(AE96&gt;=10,4,IF(AE96&gt;=0,5,IF(AE96&lt;=-100,2,IF(AE96&lt;=-10,3,4)))))</f>
        <v>5</v>
      </c>
      <c r="AR96" s="3">
        <f t="shared" ref="AR96:AR106" si="100">IF(AF96&gt;=100,3,IF(AF96&gt;=10,4,IF(AF96&gt;=0,5,IF(AF96&lt;=-100,2,IF(AF96&lt;=-10,3,4)))))</f>
        <v>4</v>
      </c>
      <c r="AS96" s="3">
        <f t="shared" ref="AS96:AS106" si="101">IF(AG96&gt;=100,3,IF(AG96&gt;=10,4,IF(AG96&gt;=0,5,IF(AG96&lt;=-100,2,IF(AG96&lt;=-10,3,4)))))</f>
        <v>5</v>
      </c>
      <c r="AT96" s="3">
        <f t="shared" ref="AT96:AT106" si="102">IF(AJ96&gt;=10000,0,IF(AJ96&gt;=1000,1,IF(AJ96&gt;=100,2,IF(AJ96&gt;=10,3,4))))</f>
        <v>3</v>
      </c>
      <c r="AU96" t="str">
        <f t="shared" ref="AU96:AU106" si="103">REPT(" ",AL96)&amp;FIXED(AK96,0,1)&amp;REPT(" ",AM96)&amp;FIXED(AA96,0,1)&amp;REPT(" ",AN96)&amp;FIXED(AB96,0,1)&amp;REPT(" ",AO96)&amp;FIXED(AC96,0,1)&amp;REPT(" ",AP96)&amp;FIXED(AD96,3)&amp;REPT(" ",AQ96)&amp;FIXED(AE96,3)&amp;REPT(" ",AR96)&amp;FIXED(AF96,3)&amp;REPT(" ",AS96)&amp;FIXED(AG96,3)&amp;REPT(" ",AT96)&amp;FIXED(AJ96,0,1)</f>
        <v xml:space="preserve">  406 3896 3562 3563   -10.500     3.045    -9.500     3.059   36</v>
      </c>
    </row>
    <row r="97" spans="1:47">
      <c r="A97" s="2" t="s">
        <v>239</v>
      </c>
      <c r="E97">
        <f t="shared" si="52"/>
        <v>578</v>
      </c>
      <c r="F97">
        <f t="shared" si="53"/>
        <v>-11.33</v>
      </c>
      <c r="G97">
        <f t="shared" si="54"/>
        <v>-2</v>
      </c>
      <c r="H97">
        <f t="shared" si="59"/>
        <v>94</v>
      </c>
      <c r="I97" s="2" t="s">
        <v>587</v>
      </c>
      <c r="K97" s="45">
        <f t="shared" si="60"/>
        <v>7</v>
      </c>
      <c r="L97" s="1">
        <f t="shared" si="55"/>
        <v>3897</v>
      </c>
      <c r="M97" s="1">
        <f t="shared" si="56"/>
        <v>3563</v>
      </c>
      <c r="N97" s="1">
        <f t="shared" si="57"/>
        <v>3564</v>
      </c>
      <c r="O97" s="1">
        <f t="shared" si="88"/>
        <v>-9.5</v>
      </c>
      <c r="P97" s="1">
        <f t="shared" si="89"/>
        <v>3.0590000000000002</v>
      </c>
      <c r="Q97" s="1">
        <f t="shared" si="90"/>
        <v>-8.5</v>
      </c>
      <c r="R97" s="1">
        <f t="shared" si="91"/>
        <v>3.073</v>
      </c>
      <c r="S97" s="1">
        <f t="shared" si="92"/>
        <v>-9</v>
      </c>
      <c r="T97" s="1">
        <f t="shared" si="93"/>
        <v>3.07</v>
      </c>
      <c r="U97" s="1">
        <f t="shared" si="58"/>
        <v>36</v>
      </c>
      <c r="V97" s="1">
        <f>VLOOKUP(U97,剛性!$B$46:$K$100,7,FALSE)</f>
        <v>735</v>
      </c>
      <c r="W97" s="1">
        <f>VLOOKUP(U97,剛性!$B$46:$K$100,9,FALSE)</f>
        <v>2.6438848920863308E-4</v>
      </c>
      <c r="X97" s="1" t="str">
        <f>VLOOKUP(U97,剛性!$B$46:$K$100,3,FALSE)</f>
        <v>床版</v>
      </c>
      <c r="Z97" s="20">
        <v>7</v>
      </c>
      <c r="AA97" s="20">
        <v>3897</v>
      </c>
      <c r="AB97" s="20">
        <v>3563</v>
      </c>
      <c r="AC97" s="20">
        <v>3564</v>
      </c>
      <c r="AD97" s="20">
        <v>-9.5</v>
      </c>
      <c r="AE97" s="20">
        <v>3.0590000000000002</v>
      </c>
      <c r="AF97" s="20">
        <v>-8.5</v>
      </c>
      <c r="AG97" s="20">
        <v>3.073</v>
      </c>
      <c r="AH97" s="20">
        <v>-9</v>
      </c>
      <c r="AI97" s="20">
        <v>3.07</v>
      </c>
      <c r="AJ97" s="20">
        <v>36</v>
      </c>
      <c r="AK97" s="45">
        <f t="shared" si="87"/>
        <v>407</v>
      </c>
      <c r="AL97" s="3">
        <f t="shared" si="94"/>
        <v>2</v>
      </c>
      <c r="AM97" s="3">
        <f t="shared" si="95"/>
        <v>1</v>
      </c>
      <c r="AN97" s="3">
        <f t="shared" si="96"/>
        <v>1</v>
      </c>
      <c r="AO97" s="3">
        <f t="shared" si="97"/>
        <v>1</v>
      </c>
      <c r="AP97" s="3">
        <f t="shared" si="98"/>
        <v>4</v>
      </c>
      <c r="AQ97" s="3">
        <f t="shared" si="99"/>
        <v>5</v>
      </c>
      <c r="AR97" s="3">
        <f t="shared" si="100"/>
        <v>4</v>
      </c>
      <c r="AS97" s="3">
        <f t="shared" si="101"/>
        <v>5</v>
      </c>
      <c r="AT97" s="3">
        <f t="shared" si="102"/>
        <v>3</v>
      </c>
      <c r="AU97" t="str">
        <f t="shared" si="103"/>
        <v xml:space="preserve">  407 3897 3563 3564    -9.500     3.059    -8.500     3.073   36</v>
      </c>
    </row>
    <row r="98" spans="1:47">
      <c r="A98" s="2" t="s">
        <v>240</v>
      </c>
      <c r="E98">
        <f t="shared" si="52"/>
        <v>579</v>
      </c>
      <c r="F98">
        <f t="shared" si="53"/>
        <v>-11.33</v>
      </c>
      <c r="G98">
        <f t="shared" si="54"/>
        <v>-2.8330000000000002</v>
      </c>
      <c r="H98">
        <f t="shared" si="59"/>
        <v>95</v>
      </c>
      <c r="I98" s="2" t="s">
        <v>588</v>
      </c>
      <c r="K98" s="45">
        <f t="shared" si="60"/>
        <v>8</v>
      </c>
      <c r="L98" s="1">
        <f t="shared" si="55"/>
        <v>3898</v>
      </c>
      <c r="M98" s="1">
        <f t="shared" si="56"/>
        <v>3564</v>
      </c>
      <c r="N98" s="1">
        <f t="shared" si="57"/>
        <v>3575</v>
      </c>
      <c r="O98" s="1">
        <f t="shared" si="88"/>
        <v>-8.5</v>
      </c>
      <c r="P98" s="1">
        <f t="shared" si="89"/>
        <v>3.073</v>
      </c>
      <c r="Q98" s="1">
        <f t="shared" si="90"/>
        <v>-8</v>
      </c>
      <c r="R98" s="1">
        <f t="shared" si="91"/>
        <v>3.08</v>
      </c>
      <c r="S98" s="1">
        <f t="shared" si="92"/>
        <v>-8.25</v>
      </c>
      <c r="T98" s="1">
        <f t="shared" si="93"/>
        <v>3.08</v>
      </c>
      <c r="U98" s="1">
        <f t="shared" si="58"/>
        <v>36</v>
      </c>
      <c r="V98" s="1">
        <f>VLOOKUP(U98,剛性!$B$46:$K$100,7,FALSE)</f>
        <v>735</v>
      </c>
      <c r="W98" s="1">
        <f>VLOOKUP(U98,剛性!$B$46:$K$100,9,FALSE)</f>
        <v>2.6438848920863308E-4</v>
      </c>
      <c r="X98" s="1" t="str">
        <f>VLOOKUP(U98,剛性!$B$46:$K$100,3,FALSE)</f>
        <v>床版</v>
      </c>
      <c r="Z98" s="20">
        <v>8</v>
      </c>
      <c r="AA98" s="20">
        <v>3898</v>
      </c>
      <c r="AB98" s="20">
        <v>3564</v>
      </c>
      <c r="AC98" s="20">
        <v>3575</v>
      </c>
      <c r="AD98" s="20">
        <v>-8.5</v>
      </c>
      <c r="AE98" s="20">
        <v>3.073</v>
      </c>
      <c r="AF98" s="20">
        <v>-8</v>
      </c>
      <c r="AG98" s="20">
        <v>3.08</v>
      </c>
      <c r="AH98" s="20">
        <v>-8.25</v>
      </c>
      <c r="AI98" s="20">
        <v>3.08</v>
      </c>
      <c r="AJ98" s="20">
        <v>36</v>
      </c>
      <c r="AK98" s="45">
        <f t="shared" si="87"/>
        <v>408</v>
      </c>
      <c r="AL98" s="3">
        <f t="shared" si="94"/>
        <v>2</v>
      </c>
      <c r="AM98" s="3">
        <f t="shared" si="95"/>
        <v>1</v>
      </c>
      <c r="AN98" s="3">
        <f t="shared" si="96"/>
        <v>1</v>
      </c>
      <c r="AO98" s="3">
        <f t="shared" si="97"/>
        <v>1</v>
      </c>
      <c r="AP98" s="3">
        <f t="shared" si="98"/>
        <v>4</v>
      </c>
      <c r="AQ98" s="3">
        <f t="shared" si="99"/>
        <v>5</v>
      </c>
      <c r="AR98" s="3">
        <f t="shared" si="100"/>
        <v>4</v>
      </c>
      <c r="AS98" s="3">
        <f t="shared" si="101"/>
        <v>5</v>
      </c>
      <c r="AT98" s="3">
        <f t="shared" si="102"/>
        <v>3</v>
      </c>
      <c r="AU98" t="str">
        <f t="shared" si="103"/>
        <v xml:space="preserve">  408 3898 3564 3575    -8.500     3.073    -8.000     3.080   36</v>
      </c>
    </row>
    <row r="99" spans="1:47">
      <c r="A99" s="2" t="s">
        <v>241</v>
      </c>
      <c r="E99">
        <f t="shared" si="52"/>
        <v>580</v>
      </c>
      <c r="F99">
        <f t="shared" si="53"/>
        <v>-11.33</v>
      </c>
      <c r="G99">
        <f t="shared" si="54"/>
        <v>-3.6669999999999998</v>
      </c>
      <c r="H99">
        <f t="shared" si="59"/>
        <v>96</v>
      </c>
      <c r="I99" s="2" t="s">
        <v>589</v>
      </c>
      <c r="K99" s="45">
        <f t="shared" si="60"/>
        <v>9</v>
      </c>
      <c r="L99" s="1">
        <f t="shared" si="55"/>
        <v>3899</v>
      </c>
      <c r="M99" s="1">
        <f t="shared" si="56"/>
        <v>3575</v>
      </c>
      <c r="N99" s="1">
        <f t="shared" si="57"/>
        <v>3566</v>
      </c>
      <c r="O99" s="1">
        <f t="shared" si="88"/>
        <v>-8</v>
      </c>
      <c r="P99" s="1">
        <f t="shared" si="89"/>
        <v>3.08</v>
      </c>
      <c r="Q99" s="1">
        <f t="shared" si="90"/>
        <v>-7.5</v>
      </c>
      <c r="R99" s="1">
        <f t="shared" si="91"/>
        <v>3.0870000000000002</v>
      </c>
      <c r="S99" s="1">
        <f t="shared" si="92"/>
        <v>-7.75</v>
      </c>
      <c r="T99" s="1">
        <f t="shared" si="93"/>
        <v>3.08</v>
      </c>
      <c r="U99" s="1">
        <f t="shared" si="58"/>
        <v>36</v>
      </c>
      <c r="V99" s="1">
        <f>VLOOKUP(U99,剛性!$B$46:$K$100,7,FALSE)</f>
        <v>735</v>
      </c>
      <c r="W99" s="1">
        <f>VLOOKUP(U99,剛性!$B$46:$K$100,9,FALSE)</f>
        <v>2.6438848920863308E-4</v>
      </c>
      <c r="X99" s="1" t="str">
        <f>VLOOKUP(U99,剛性!$B$46:$K$100,3,FALSE)</f>
        <v>床版</v>
      </c>
      <c r="Z99" s="20">
        <v>9</v>
      </c>
      <c r="AA99" s="20">
        <v>3899</v>
      </c>
      <c r="AB99" s="20">
        <v>3575</v>
      </c>
      <c r="AC99" s="20">
        <v>3566</v>
      </c>
      <c r="AD99" s="20">
        <v>-8</v>
      </c>
      <c r="AE99" s="20">
        <v>3.08</v>
      </c>
      <c r="AF99" s="20">
        <v>-7.5</v>
      </c>
      <c r="AG99" s="20">
        <v>3.0870000000000002</v>
      </c>
      <c r="AH99" s="20">
        <v>-7.75</v>
      </c>
      <c r="AI99" s="20">
        <v>3.08</v>
      </c>
      <c r="AJ99" s="20">
        <v>36</v>
      </c>
      <c r="AK99" s="45">
        <f t="shared" si="87"/>
        <v>409</v>
      </c>
      <c r="AL99" s="3">
        <f t="shared" si="94"/>
        <v>2</v>
      </c>
      <c r="AM99" s="3">
        <f t="shared" si="95"/>
        <v>1</v>
      </c>
      <c r="AN99" s="3">
        <f t="shared" si="96"/>
        <v>1</v>
      </c>
      <c r="AO99" s="3">
        <f t="shared" si="97"/>
        <v>1</v>
      </c>
      <c r="AP99" s="3">
        <f t="shared" si="98"/>
        <v>4</v>
      </c>
      <c r="AQ99" s="3">
        <f t="shared" si="99"/>
        <v>5</v>
      </c>
      <c r="AR99" s="3">
        <f t="shared" si="100"/>
        <v>4</v>
      </c>
      <c r="AS99" s="3">
        <f t="shared" si="101"/>
        <v>5</v>
      </c>
      <c r="AT99" s="3">
        <f t="shared" si="102"/>
        <v>3</v>
      </c>
      <c r="AU99" t="str">
        <f t="shared" si="103"/>
        <v xml:space="preserve">  409 3899 3575 3566    -8.000     3.080    -7.500     3.087   36</v>
      </c>
    </row>
    <row r="100" spans="1:47">
      <c r="A100" s="2" t="s">
        <v>242</v>
      </c>
      <c r="E100">
        <f t="shared" si="52"/>
        <v>581</v>
      </c>
      <c r="F100">
        <f t="shared" si="53"/>
        <v>-11.33</v>
      </c>
      <c r="G100">
        <f t="shared" si="54"/>
        <v>-4.5</v>
      </c>
      <c r="H100">
        <f t="shared" si="59"/>
        <v>97</v>
      </c>
      <c r="I100" s="2" t="s">
        <v>590</v>
      </c>
      <c r="K100" s="45">
        <f t="shared" si="60"/>
        <v>10</v>
      </c>
      <c r="L100" s="1">
        <f t="shared" si="55"/>
        <v>3900</v>
      </c>
      <c r="M100" s="1">
        <f t="shared" si="56"/>
        <v>3566</v>
      </c>
      <c r="N100" s="1">
        <f t="shared" si="57"/>
        <v>3567</v>
      </c>
      <c r="O100" s="1">
        <f t="shared" si="88"/>
        <v>-7.5</v>
      </c>
      <c r="P100" s="1">
        <f t="shared" si="89"/>
        <v>3.0870000000000002</v>
      </c>
      <c r="Q100" s="1">
        <f t="shared" si="90"/>
        <v>-6.5</v>
      </c>
      <c r="R100" s="1">
        <f t="shared" si="91"/>
        <v>3.101</v>
      </c>
      <c r="S100" s="1">
        <f t="shared" si="92"/>
        <v>-7</v>
      </c>
      <c r="T100" s="1">
        <f t="shared" si="93"/>
        <v>3.09</v>
      </c>
      <c r="U100" s="1">
        <f t="shared" si="58"/>
        <v>36</v>
      </c>
      <c r="V100" s="1">
        <f>VLOOKUP(U100,剛性!$B$46:$K$100,7,FALSE)</f>
        <v>735</v>
      </c>
      <c r="W100" s="1">
        <f>VLOOKUP(U100,剛性!$B$46:$K$100,9,FALSE)</f>
        <v>2.6438848920863308E-4</v>
      </c>
      <c r="X100" s="1" t="str">
        <f>VLOOKUP(U100,剛性!$B$46:$K$100,3,FALSE)</f>
        <v>床版</v>
      </c>
      <c r="Z100" s="20">
        <v>10</v>
      </c>
      <c r="AA100" s="20">
        <v>3900</v>
      </c>
      <c r="AB100" s="20">
        <v>3566</v>
      </c>
      <c r="AC100" s="20">
        <v>3567</v>
      </c>
      <c r="AD100" s="20">
        <v>-7.5</v>
      </c>
      <c r="AE100" s="20">
        <v>3.0870000000000002</v>
      </c>
      <c r="AF100" s="20">
        <v>-6.5</v>
      </c>
      <c r="AG100" s="20">
        <v>3.101</v>
      </c>
      <c r="AH100" s="20">
        <v>-7</v>
      </c>
      <c r="AI100" s="20">
        <v>3.09</v>
      </c>
      <c r="AJ100" s="20">
        <v>36</v>
      </c>
      <c r="AK100" s="45">
        <f t="shared" si="87"/>
        <v>410</v>
      </c>
      <c r="AL100" s="3">
        <f t="shared" si="94"/>
        <v>2</v>
      </c>
      <c r="AM100" s="3">
        <f t="shared" si="95"/>
        <v>1</v>
      </c>
      <c r="AN100" s="3">
        <f t="shared" si="96"/>
        <v>1</v>
      </c>
      <c r="AO100" s="3">
        <f t="shared" si="97"/>
        <v>1</v>
      </c>
      <c r="AP100" s="3">
        <f t="shared" si="98"/>
        <v>4</v>
      </c>
      <c r="AQ100" s="3">
        <f t="shared" si="99"/>
        <v>5</v>
      </c>
      <c r="AR100" s="3">
        <f t="shared" si="100"/>
        <v>4</v>
      </c>
      <c r="AS100" s="3">
        <f t="shared" si="101"/>
        <v>5</v>
      </c>
      <c r="AT100" s="3">
        <f t="shared" si="102"/>
        <v>3</v>
      </c>
      <c r="AU100" t="str">
        <f t="shared" si="103"/>
        <v xml:space="preserve">  410 3900 3566 3567    -7.500     3.087    -6.500     3.101   36</v>
      </c>
    </row>
    <row r="101" spans="1:47">
      <c r="A101" s="2" t="s">
        <v>243</v>
      </c>
      <c r="E101">
        <f t="shared" si="52"/>
        <v>582</v>
      </c>
      <c r="F101">
        <f t="shared" si="53"/>
        <v>-11.33</v>
      </c>
      <c r="G101">
        <f t="shared" si="54"/>
        <v>-5.3330000000000002</v>
      </c>
      <c r="H101">
        <f t="shared" si="59"/>
        <v>98</v>
      </c>
      <c r="I101" s="2" t="s">
        <v>591</v>
      </c>
      <c r="K101" s="45">
        <f t="shared" si="60"/>
        <v>11</v>
      </c>
      <c r="L101" s="1">
        <f t="shared" si="55"/>
        <v>3901</v>
      </c>
      <c r="M101" s="1">
        <f t="shared" si="56"/>
        <v>3567</v>
      </c>
      <c r="N101" s="1">
        <f t="shared" si="57"/>
        <v>3568</v>
      </c>
      <c r="O101" s="1">
        <f t="shared" si="88"/>
        <v>-6.5</v>
      </c>
      <c r="P101" s="1">
        <f t="shared" si="89"/>
        <v>3.101</v>
      </c>
      <c r="Q101" s="1">
        <f t="shared" si="90"/>
        <v>-5.5</v>
      </c>
      <c r="R101" s="1">
        <f t="shared" si="91"/>
        <v>3.1150000000000002</v>
      </c>
      <c r="S101" s="1">
        <f t="shared" si="92"/>
        <v>-6</v>
      </c>
      <c r="T101" s="1">
        <f t="shared" si="93"/>
        <v>3.11</v>
      </c>
      <c r="U101" s="1">
        <f t="shared" si="58"/>
        <v>36</v>
      </c>
      <c r="V101" s="1">
        <f>VLOOKUP(U101,剛性!$B$46:$K$100,7,FALSE)</f>
        <v>735</v>
      </c>
      <c r="W101" s="1">
        <f>VLOOKUP(U101,剛性!$B$46:$K$100,9,FALSE)</f>
        <v>2.6438848920863308E-4</v>
      </c>
      <c r="X101" s="1" t="str">
        <f>VLOOKUP(U101,剛性!$B$46:$K$100,3,FALSE)</f>
        <v>床版</v>
      </c>
      <c r="Z101" s="20">
        <v>11</v>
      </c>
      <c r="AA101" s="20">
        <v>3901</v>
      </c>
      <c r="AB101" s="20">
        <v>3567</v>
      </c>
      <c r="AC101" s="20">
        <v>3568</v>
      </c>
      <c r="AD101" s="20">
        <v>-6.5</v>
      </c>
      <c r="AE101" s="20">
        <v>3.101</v>
      </c>
      <c r="AF101" s="20">
        <v>-5.5</v>
      </c>
      <c r="AG101" s="20">
        <v>3.1150000000000002</v>
      </c>
      <c r="AH101" s="20">
        <v>-6</v>
      </c>
      <c r="AI101" s="20">
        <v>3.11</v>
      </c>
      <c r="AJ101" s="20">
        <v>36</v>
      </c>
      <c r="AK101" s="45">
        <f t="shared" si="87"/>
        <v>411</v>
      </c>
      <c r="AL101" s="3">
        <f t="shared" si="94"/>
        <v>2</v>
      </c>
      <c r="AM101" s="3">
        <f t="shared" si="95"/>
        <v>1</v>
      </c>
      <c r="AN101" s="3">
        <f t="shared" si="96"/>
        <v>1</v>
      </c>
      <c r="AO101" s="3">
        <f t="shared" si="97"/>
        <v>1</v>
      </c>
      <c r="AP101" s="3">
        <f t="shared" si="98"/>
        <v>4</v>
      </c>
      <c r="AQ101" s="3">
        <f t="shared" si="99"/>
        <v>5</v>
      </c>
      <c r="AR101" s="3">
        <f t="shared" si="100"/>
        <v>4</v>
      </c>
      <c r="AS101" s="3">
        <f t="shared" si="101"/>
        <v>5</v>
      </c>
      <c r="AT101" s="3">
        <f t="shared" si="102"/>
        <v>3</v>
      </c>
      <c r="AU101" t="str">
        <f t="shared" si="103"/>
        <v xml:space="preserve">  411 3901 3567 3568    -6.500     3.101    -5.500     3.115   36</v>
      </c>
    </row>
    <row r="102" spans="1:47">
      <c r="A102" s="2" t="s">
        <v>244</v>
      </c>
      <c r="E102">
        <f t="shared" si="52"/>
        <v>583</v>
      </c>
      <c r="F102">
        <f t="shared" si="53"/>
        <v>-11.33</v>
      </c>
      <c r="G102">
        <f t="shared" si="54"/>
        <v>-6.1669999999999998</v>
      </c>
      <c r="H102">
        <f t="shared" si="59"/>
        <v>99</v>
      </c>
      <c r="I102" s="2" t="s">
        <v>592</v>
      </c>
      <c r="K102" s="45">
        <f t="shared" si="60"/>
        <v>12</v>
      </c>
      <c r="L102" s="1">
        <f t="shared" si="55"/>
        <v>3902</v>
      </c>
      <c r="M102" s="1">
        <f t="shared" si="56"/>
        <v>3568</v>
      </c>
      <c r="N102" s="1">
        <f t="shared" si="57"/>
        <v>3569</v>
      </c>
      <c r="O102" s="1">
        <f t="shared" si="88"/>
        <v>-5.5</v>
      </c>
      <c r="P102" s="1">
        <f t="shared" si="89"/>
        <v>3.1150000000000002</v>
      </c>
      <c r="Q102" s="1">
        <f t="shared" si="90"/>
        <v>-4.5</v>
      </c>
      <c r="R102" s="1">
        <f t="shared" si="91"/>
        <v>3.129</v>
      </c>
      <c r="S102" s="1">
        <f t="shared" si="92"/>
        <v>-5</v>
      </c>
      <c r="T102" s="1">
        <f t="shared" si="93"/>
        <v>3.12</v>
      </c>
      <c r="U102" s="1">
        <f t="shared" si="58"/>
        <v>36</v>
      </c>
      <c r="V102" s="1">
        <f>VLOOKUP(U102,剛性!$B$46:$K$100,7,FALSE)</f>
        <v>735</v>
      </c>
      <c r="W102" s="1">
        <f>VLOOKUP(U102,剛性!$B$46:$K$100,9,FALSE)</f>
        <v>2.6438848920863308E-4</v>
      </c>
      <c r="X102" s="1" t="str">
        <f>VLOOKUP(U102,剛性!$B$46:$K$100,3,FALSE)</f>
        <v>床版</v>
      </c>
      <c r="Z102" s="20">
        <v>12</v>
      </c>
      <c r="AA102" s="20">
        <v>3902</v>
      </c>
      <c r="AB102" s="20">
        <v>3568</v>
      </c>
      <c r="AC102" s="20">
        <v>3569</v>
      </c>
      <c r="AD102" s="20">
        <v>-5.5</v>
      </c>
      <c r="AE102" s="20">
        <v>3.1150000000000002</v>
      </c>
      <c r="AF102" s="20">
        <v>-4.5</v>
      </c>
      <c r="AG102" s="20">
        <v>3.129</v>
      </c>
      <c r="AH102" s="20">
        <v>-5</v>
      </c>
      <c r="AI102" s="20">
        <v>3.12</v>
      </c>
      <c r="AJ102" s="20">
        <v>36</v>
      </c>
      <c r="AK102" s="45">
        <f t="shared" si="87"/>
        <v>412</v>
      </c>
      <c r="AL102" s="3">
        <f t="shared" si="94"/>
        <v>2</v>
      </c>
      <c r="AM102" s="3">
        <f t="shared" si="95"/>
        <v>1</v>
      </c>
      <c r="AN102" s="3">
        <f t="shared" si="96"/>
        <v>1</v>
      </c>
      <c r="AO102" s="3">
        <f t="shared" si="97"/>
        <v>1</v>
      </c>
      <c r="AP102" s="3">
        <f t="shared" si="98"/>
        <v>4</v>
      </c>
      <c r="AQ102" s="3">
        <f t="shared" si="99"/>
        <v>5</v>
      </c>
      <c r="AR102" s="3">
        <f t="shared" si="100"/>
        <v>4</v>
      </c>
      <c r="AS102" s="3">
        <f t="shared" si="101"/>
        <v>5</v>
      </c>
      <c r="AT102" s="3">
        <f t="shared" si="102"/>
        <v>3</v>
      </c>
      <c r="AU102" t="str">
        <f t="shared" si="103"/>
        <v xml:space="preserve">  412 3902 3568 3569    -5.500     3.115    -4.500     3.129   36</v>
      </c>
    </row>
    <row r="103" spans="1:47">
      <c r="A103" s="2" t="s">
        <v>245</v>
      </c>
      <c r="E103">
        <f t="shared" si="52"/>
        <v>584</v>
      </c>
      <c r="F103">
        <f t="shared" si="53"/>
        <v>-11.33</v>
      </c>
      <c r="G103">
        <f t="shared" si="54"/>
        <v>-7</v>
      </c>
      <c r="H103">
        <f t="shared" si="59"/>
        <v>100</v>
      </c>
      <c r="I103" s="2" t="s">
        <v>593</v>
      </c>
      <c r="K103" s="45">
        <f t="shared" si="60"/>
        <v>13</v>
      </c>
      <c r="L103" s="1">
        <f t="shared" si="55"/>
        <v>3903</v>
      </c>
      <c r="M103" s="1">
        <f t="shared" si="56"/>
        <v>3569</v>
      </c>
      <c r="N103" s="1">
        <f t="shared" si="57"/>
        <v>3570</v>
      </c>
      <c r="O103" s="1">
        <f t="shared" si="88"/>
        <v>-4.5</v>
      </c>
      <c r="P103" s="1">
        <f t="shared" si="89"/>
        <v>3.129</v>
      </c>
      <c r="Q103" s="1">
        <f t="shared" si="90"/>
        <v>-3.5</v>
      </c>
      <c r="R103" s="1">
        <f t="shared" si="91"/>
        <v>3.1429999999999998</v>
      </c>
      <c r="S103" s="1">
        <f t="shared" si="92"/>
        <v>-4</v>
      </c>
      <c r="T103" s="1">
        <f t="shared" si="93"/>
        <v>3.14</v>
      </c>
      <c r="U103" s="1">
        <f t="shared" si="58"/>
        <v>36</v>
      </c>
      <c r="V103" s="1">
        <f>VLOOKUP(U103,剛性!$B$46:$K$100,7,FALSE)</f>
        <v>735</v>
      </c>
      <c r="W103" s="1">
        <f>VLOOKUP(U103,剛性!$B$46:$K$100,9,FALSE)</f>
        <v>2.6438848920863308E-4</v>
      </c>
      <c r="X103" s="1" t="str">
        <f>VLOOKUP(U103,剛性!$B$46:$K$100,3,FALSE)</f>
        <v>床版</v>
      </c>
      <c r="Z103" s="20">
        <v>13</v>
      </c>
      <c r="AA103" s="20">
        <v>3903</v>
      </c>
      <c r="AB103" s="20">
        <v>3569</v>
      </c>
      <c r="AC103" s="20">
        <v>3570</v>
      </c>
      <c r="AD103" s="20">
        <v>-4.5</v>
      </c>
      <c r="AE103" s="20">
        <v>3.129</v>
      </c>
      <c r="AF103" s="20">
        <v>-3.5</v>
      </c>
      <c r="AG103" s="20">
        <v>3.1429999999999998</v>
      </c>
      <c r="AH103" s="20">
        <v>-4</v>
      </c>
      <c r="AI103" s="20">
        <v>3.14</v>
      </c>
      <c r="AJ103" s="20">
        <v>36</v>
      </c>
      <c r="AK103" s="45">
        <f t="shared" si="87"/>
        <v>413</v>
      </c>
      <c r="AL103" s="3">
        <f t="shared" si="94"/>
        <v>2</v>
      </c>
      <c r="AM103" s="3">
        <f t="shared" si="95"/>
        <v>1</v>
      </c>
      <c r="AN103" s="3">
        <f t="shared" si="96"/>
        <v>1</v>
      </c>
      <c r="AO103" s="3">
        <f t="shared" si="97"/>
        <v>1</v>
      </c>
      <c r="AP103" s="3">
        <f t="shared" si="98"/>
        <v>4</v>
      </c>
      <c r="AQ103" s="3">
        <f t="shared" si="99"/>
        <v>5</v>
      </c>
      <c r="AR103" s="3">
        <f t="shared" si="100"/>
        <v>4</v>
      </c>
      <c r="AS103" s="3">
        <f t="shared" si="101"/>
        <v>5</v>
      </c>
      <c r="AT103" s="3">
        <f t="shared" si="102"/>
        <v>3</v>
      </c>
      <c r="AU103" t="str">
        <f t="shared" si="103"/>
        <v xml:space="preserve">  413 3903 3569 3570    -4.500     3.129    -3.500     3.143   36</v>
      </c>
    </row>
    <row r="104" spans="1:47">
      <c r="A104" s="2" t="s">
        <v>246</v>
      </c>
      <c r="E104">
        <f t="shared" si="52"/>
        <v>585</v>
      </c>
      <c r="F104">
        <f t="shared" si="53"/>
        <v>-11.33</v>
      </c>
      <c r="G104">
        <f t="shared" si="54"/>
        <v>-7.5</v>
      </c>
      <c r="H104">
        <f t="shared" si="59"/>
        <v>101</v>
      </c>
      <c r="I104" s="2" t="s">
        <v>594</v>
      </c>
      <c r="K104" s="45">
        <f t="shared" si="60"/>
        <v>14</v>
      </c>
      <c r="L104" s="1">
        <f t="shared" si="55"/>
        <v>3904</v>
      </c>
      <c r="M104" s="1">
        <f t="shared" si="56"/>
        <v>3570</v>
      </c>
      <c r="N104" s="1">
        <f t="shared" si="57"/>
        <v>3576</v>
      </c>
      <c r="O104" s="1">
        <f t="shared" si="88"/>
        <v>-3.5</v>
      </c>
      <c r="P104" s="1">
        <f t="shared" si="89"/>
        <v>3.1429999999999998</v>
      </c>
      <c r="Q104" s="1">
        <f t="shared" si="90"/>
        <v>-3</v>
      </c>
      <c r="R104" s="1">
        <f t="shared" si="91"/>
        <v>3.15</v>
      </c>
      <c r="S104" s="1">
        <f t="shared" si="92"/>
        <v>-3.25</v>
      </c>
      <c r="T104" s="1">
        <f t="shared" si="93"/>
        <v>3.15</v>
      </c>
      <c r="U104" s="1">
        <f t="shared" si="58"/>
        <v>36</v>
      </c>
      <c r="V104" s="1">
        <f>VLOOKUP(U104,剛性!$B$46:$K$100,7,FALSE)</f>
        <v>735</v>
      </c>
      <c r="W104" s="1">
        <f>VLOOKUP(U104,剛性!$B$46:$K$100,9,FALSE)</f>
        <v>2.6438848920863308E-4</v>
      </c>
      <c r="X104" s="1" t="str">
        <f>VLOOKUP(U104,剛性!$B$46:$K$100,3,FALSE)</f>
        <v>床版</v>
      </c>
      <c r="Z104" s="20">
        <v>14</v>
      </c>
      <c r="AA104" s="20">
        <v>3904</v>
      </c>
      <c r="AB104" s="20">
        <v>3570</v>
      </c>
      <c r="AC104" s="20">
        <v>3576</v>
      </c>
      <c r="AD104" s="20">
        <v>-3.5</v>
      </c>
      <c r="AE104" s="20">
        <v>3.1429999999999998</v>
      </c>
      <c r="AF104" s="20">
        <v>-3</v>
      </c>
      <c r="AG104" s="20">
        <v>3.15</v>
      </c>
      <c r="AH104" s="20">
        <v>-3.25</v>
      </c>
      <c r="AI104" s="20">
        <v>3.15</v>
      </c>
      <c r="AJ104" s="20">
        <v>36</v>
      </c>
      <c r="AK104" s="45">
        <f t="shared" si="87"/>
        <v>414</v>
      </c>
      <c r="AL104" s="3">
        <f t="shared" si="94"/>
        <v>2</v>
      </c>
      <c r="AM104" s="3">
        <f t="shared" si="95"/>
        <v>1</v>
      </c>
      <c r="AN104" s="3">
        <f t="shared" si="96"/>
        <v>1</v>
      </c>
      <c r="AO104" s="3">
        <f t="shared" si="97"/>
        <v>1</v>
      </c>
      <c r="AP104" s="3">
        <f t="shared" si="98"/>
        <v>4</v>
      </c>
      <c r="AQ104" s="3">
        <f t="shared" si="99"/>
        <v>5</v>
      </c>
      <c r="AR104" s="3">
        <f t="shared" si="100"/>
        <v>4</v>
      </c>
      <c r="AS104" s="3">
        <f t="shared" si="101"/>
        <v>5</v>
      </c>
      <c r="AT104" s="3">
        <f t="shared" si="102"/>
        <v>3</v>
      </c>
      <c r="AU104" t="str">
        <f t="shared" si="103"/>
        <v xml:space="preserve">  414 3904 3570 3576    -3.500     3.143    -3.000     3.150   36</v>
      </c>
    </row>
    <row r="105" spans="1:47">
      <c r="A105" s="2" t="s">
        <v>247</v>
      </c>
      <c r="E105">
        <f t="shared" si="52"/>
        <v>586</v>
      </c>
      <c r="F105">
        <f t="shared" si="53"/>
        <v>-11.33</v>
      </c>
      <c r="G105">
        <f t="shared" si="54"/>
        <v>-8.1999999999999993</v>
      </c>
      <c r="H105">
        <f t="shared" si="59"/>
        <v>102</v>
      </c>
      <c r="I105" s="2" t="s">
        <v>595</v>
      </c>
      <c r="K105" s="45">
        <f t="shared" si="60"/>
        <v>15</v>
      </c>
      <c r="L105" s="1">
        <f t="shared" si="55"/>
        <v>3905</v>
      </c>
      <c r="M105" s="1">
        <f t="shared" si="56"/>
        <v>3576</v>
      </c>
      <c r="N105" s="1">
        <f t="shared" si="57"/>
        <v>3572</v>
      </c>
      <c r="O105" s="1">
        <f t="shared" si="88"/>
        <v>-3</v>
      </c>
      <c r="P105" s="1">
        <f t="shared" si="89"/>
        <v>3.15</v>
      </c>
      <c r="Q105" s="1">
        <f t="shared" si="90"/>
        <v>-2.6669999999999998</v>
      </c>
      <c r="R105" s="1">
        <f t="shared" si="91"/>
        <v>3.1549999999999998</v>
      </c>
      <c r="S105" s="1">
        <f t="shared" si="92"/>
        <v>-2.83</v>
      </c>
      <c r="T105" s="1">
        <f t="shared" si="93"/>
        <v>3.15</v>
      </c>
      <c r="U105" s="1">
        <f t="shared" si="58"/>
        <v>36</v>
      </c>
      <c r="V105" s="1">
        <f>VLOOKUP(U105,剛性!$B$46:$K$100,7,FALSE)</f>
        <v>735</v>
      </c>
      <c r="W105" s="1">
        <f>VLOOKUP(U105,剛性!$B$46:$K$100,9,FALSE)</f>
        <v>2.6438848920863308E-4</v>
      </c>
      <c r="X105" s="1" t="str">
        <f>VLOOKUP(U105,剛性!$B$46:$K$100,3,FALSE)</f>
        <v>床版</v>
      </c>
      <c r="Z105" s="20">
        <v>15</v>
      </c>
      <c r="AA105" s="20">
        <v>3905</v>
      </c>
      <c r="AB105" s="20">
        <v>3576</v>
      </c>
      <c r="AC105" s="20">
        <v>3572</v>
      </c>
      <c r="AD105" s="20">
        <v>-3</v>
      </c>
      <c r="AE105" s="20">
        <v>3.15</v>
      </c>
      <c r="AF105" s="20">
        <v>-2.6669999999999998</v>
      </c>
      <c r="AG105" s="20">
        <v>3.1549999999999998</v>
      </c>
      <c r="AH105" s="20">
        <v>-2.83</v>
      </c>
      <c r="AI105" s="20">
        <v>3.15</v>
      </c>
      <c r="AJ105" s="20">
        <v>36</v>
      </c>
      <c r="AK105" s="45">
        <f t="shared" si="87"/>
        <v>415</v>
      </c>
      <c r="AL105" s="3">
        <f t="shared" si="94"/>
        <v>2</v>
      </c>
      <c r="AM105" s="3">
        <f t="shared" si="95"/>
        <v>1</v>
      </c>
      <c r="AN105" s="3">
        <f t="shared" si="96"/>
        <v>1</v>
      </c>
      <c r="AO105" s="3">
        <f t="shared" si="97"/>
        <v>1</v>
      </c>
      <c r="AP105" s="3">
        <f t="shared" si="98"/>
        <v>4</v>
      </c>
      <c r="AQ105" s="3">
        <f t="shared" si="99"/>
        <v>5</v>
      </c>
      <c r="AR105" s="3">
        <f t="shared" si="100"/>
        <v>4</v>
      </c>
      <c r="AS105" s="3">
        <f t="shared" si="101"/>
        <v>5</v>
      </c>
      <c r="AT105" s="3">
        <f t="shared" si="102"/>
        <v>3</v>
      </c>
      <c r="AU105" t="str">
        <f t="shared" si="103"/>
        <v xml:space="preserve">  415 3905 3576 3572    -3.000     3.150    -2.667     3.155   36</v>
      </c>
    </row>
    <row r="106" spans="1:47">
      <c r="A106" s="2" t="s">
        <v>248</v>
      </c>
      <c r="E106">
        <f t="shared" si="52"/>
        <v>587</v>
      </c>
      <c r="F106">
        <f t="shared" si="53"/>
        <v>-11.33</v>
      </c>
      <c r="G106">
        <f t="shared" si="54"/>
        <v>-8.9</v>
      </c>
      <c r="H106">
        <f t="shared" si="59"/>
        <v>103</v>
      </c>
      <c r="I106" s="2" t="s">
        <v>596</v>
      </c>
      <c r="K106" s="45">
        <f t="shared" si="60"/>
        <v>16</v>
      </c>
      <c r="L106" s="1">
        <f t="shared" si="55"/>
        <v>3906</v>
      </c>
      <c r="M106" s="1">
        <f t="shared" si="56"/>
        <v>3572</v>
      </c>
      <c r="N106" s="1">
        <f t="shared" si="57"/>
        <v>3577</v>
      </c>
      <c r="O106" s="1">
        <f t="shared" si="88"/>
        <v>-2.6669999999999998</v>
      </c>
      <c r="P106" s="1">
        <f t="shared" si="89"/>
        <v>3.1549999999999998</v>
      </c>
      <c r="Q106" s="1">
        <f t="shared" si="90"/>
        <v>-2</v>
      </c>
      <c r="R106" s="1">
        <f t="shared" si="91"/>
        <v>3.1640000000000001</v>
      </c>
      <c r="S106" s="1">
        <f t="shared" si="92"/>
        <v>-2.33</v>
      </c>
      <c r="T106" s="1">
        <f t="shared" si="93"/>
        <v>3.16</v>
      </c>
      <c r="U106" s="1">
        <f t="shared" si="58"/>
        <v>36</v>
      </c>
      <c r="V106" s="1">
        <f>VLOOKUP(U106,剛性!$B$46:$K$100,7,FALSE)</f>
        <v>735</v>
      </c>
      <c r="W106" s="1">
        <f>VLOOKUP(U106,剛性!$B$46:$K$100,9,FALSE)</f>
        <v>2.6438848920863308E-4</v>
      </c>
      <c r="X106" s="1" t="str">
        <f>VLOOKUP(U106,剛性!$B$46:$K$100,3,FALSE)</f>
        <v>床版</v>
      </c>
      <c r="Z106" s="20">
        <v>16</v>
      </c>
      <c r="AA106" s="20">
        <v>3906</v>
      </c>
      <c r="AB106" s="20">
        <v>3572</v>
      </c>
      <c r="AC106" s="20">
        <v>3577</v>
      </c>
      <c r="AD106" s="20">
        <v>-2.6669999999999998</v>
      </c>
      <c r="AE106" s="20">
        <v>3.1549999999999998</v>
      </c>
      <c r="AF106" s="20">
        <v>-2</v>
      </c>
      <c r="AG106" s="20">
        <v>3.1640000000000001</v>
      </c>
      <c r="AH106" s="20">
        <v>-2.33</v>
      </c>
      <c r="AI106" s="20">
        <v>3.16</v>
      </c>
      <c r="AJ106" s="20">
        <v>36</v>
      </c>
      <c r="AK106" s="45">
        <f t="shared" si="87"/>
        <v>416</v>
      </c>
      <c r="AL106" s="3">
        <f t="shared" si="94"/>
        <v>2</v>
      </c>
      <c r="AM106" s="3">
        <f t="shared" si="95"/>
        <v>1</v>
      </c>
      <c r="AN106" s="3">
        <f t="shared" si="96"/>
        <v>1</v>
      </c>
      <c r="AO106" s="3">
        <f t="shared" si="97"/>
        <v>1</v>
      </c>
      <c r="AP106" s="3">
        <f t="shared" si="98"/>
        <v>4</v>
      </c>
      <c r="AQ106" s="3">
        <f t="shared" si="99"/>
        <v>5</v>
      </c>
      <c r="AR106" s="3">
        <f t="shared" si="100"/>
        <v>4</v>
      </c>
      <c r="AS106" s="3">
        <f t="shared" si="101"/>
        <v>5</v>
      </c>
      <c r="AT106" s="3">
        <f t="shared" si="102"/>
        <v>3</v>
      </c>
      <c r="AU106" t="str">
        <f t="shared" si="103"/>
        <v xml:space="preserve">  416 3906 3572 3577    -2.667     3.155    -2.000     3.164   36</v>
      </c>
    </row>
    <row r="107" spans="1:47">
      <c r="A107" s="2" t="s">
        <v>249</v>
      </c>
      <c r="E107">
        <f t="shared" si="52"/>
        <v>588</v>
      </c>
      <c r="F107">
        <f t="shared" si="53"/>
        <v>-11.33</v>
      </c>
      <c r="G107">
        <f t="shared" si="54"/>
        <v>-9.6</v>
      </c>
      <c r="H107">
        <f t="shared" si="59"/>
        <v>104</v>
      </c>
      <c r="Z107" s="29"/>
      <c r="AA107" s="29"/>
      <c r="AB107" s="29"/>
      <c r="AC107" s="29"/>
      <c r="AD107" s="29"/>
      <c r="AE107" s="29"/>
      <c r="AF107" s="29"/>
      <c r="AG107" s="29"/>
      <c r="AH107" s="29"/>
      <c r="AI107" s="29"/>
      <c r="AJ107" s="29"/>
      <c r="AK107" s="29"/>
      <c r="AL107" s="3"/>
      <c r="AM107" s="3"/>
      <c r="AN107" s="3"/>
      <c r="AO107" s="3"/>
      <c r="AP107" s="3"/>
      <c r="AQ107" s="3"/>
      <c r="AR107" s="3"/>
      <c r="AS107" s="3"/>
      <c r="AT107" s="3"/>
    </row>
    <row r="108" spans="1:47">
      <c r="A108" s="2" t="s">
        <v>250</v>
      </c>
      <c r="E108">
        <f t="shared" si="52"/>
        <v>2810</v>
      </c>
      <c r="F108">
        <f t="shared" si="53"/>
        <v>-11.33</v>
      </c>
      <c r="G108">
        <f t="shared" si="54"/>
        <v>-10.1</v>
      </c>
      <c r="H108">
        <f t="shared" si="59"/>
        <v>105</v>
      </c>
      <c r="Z108" s="29"/>
      <c r="AA108" s="29"/>
      <c r="AB108" s="29"/>
      <c r="AC108" s="29"/>
      <c r="AD108" s="29"/>
      <c r="AE108" s="29"/>
      <c r="AF108" s="29"/>
      <c r="AG108" s="29"/>
      <c r="AH108" s="29"/>
      <c r="AI108" s="29"/>
      <c r="AJ108" s="29"/>
      <c r="AK108" s="29"/>
      <c r="AL108" s="3"/>
      <c r="AM108" s="3"/>
      <c r="AN108" s="3"/>
      <c r="AO108" s="3"/>
      <c r="AP108" s="3"/>
      <c r="AQ108" s="3"/>
      <c r="AR108" s="3"/>
      <c r="AS108" s="3"/>
      <c r="AT108" s="3"/>
    </row>
    <row r="109" spans="1:47">
      <c r="A109" s="2" t="s">
        <v>251</v>
      </c>
      <c r="E109">
        <f t="shared" si="52"/>
        <v>2780</v>
      </c>
      <c r="F109">
        <f t="shared" si="53"/>
        <v>-11.33</v>
      </c>
      <c r="G109">
        <f t="shared" si="54"/>
        <v>-10.6</v>
      </c>
      <c r="H109">
        <f t="shared" si="59"/>
        <v>106</v>
      </c>
      <c r="Z109" s="29"/>
      <c r="AA109" s="29"/>
      <c r="AB109" s="29"/>
      <c r="AC109" s="29"/>
      <c r="AD109" s="29"/>
      <c r="AE109" s="29"/>
      <c r="AF109" s="29"/>
      <c r="AG109" s="29"/>
      <c r="AH109" s="29"/>
      <c r="AI109" s="29"/>
      <c r="AJ109" s="29"/>
      <c r="AK109" s="29"/>
      <c r="AL109" s="3"/>
      <c r="AM109" s="3"/>
      <c r="AN109" s="3"/>
      <c r="AO109" s="3"/>
      <c r="AP109" s="3"/>
      <c r="AQ109" s="3"/>
      <c r="AR109" s="3"/>
      <c r="AS109" s="3"/>
      <c r="AT109" s="3"/>
    </row>
    <row r="110" spans="1:47">
      <c r="A110" s="2" t="s">
        <v>252</v>
      </c>
      <c r="E110">
        <f t="shared" si="52"/>
        <v>2828</v>
      </c>
      <c r="F110">
        <f t="shared" si="53"/>
        <v>-11.33</v>
      </c>
      <c r="G110">
        <f t="shared" si="54"/>
        <v>-11.1</v>
      </c>
      <c r="H110">
        <f t="shared" si="59"/>
        <v>107</v>
      </c>
      <c r="Z110" s="29"/>
      <c r="AA110" s="29"/>
      <c r="AB110" s="29"/>
      <c r="AC110" s="29"/>
      <c r="AD110" s="29"/>
      <c r="AE110" s="29"/>
      <c r="AF110" s="29"/>
      <c r="AG110" s="29"/>
      <c r="AH110" s="29"/>
      <c r="AI110" s="29"/>
      <c r="AJ110" s="29"/>
      <c r="AK110" s="29"/>
      <c r="AL110" s="3"/>
      <c r="AM110" s="3"/>
      <c r="AN110" s="3"/>
      <c r="AO110" s="3"/>
      <c r="AP110" s="3"/>
      <c r="AQ110" s="3"/>
      <c r="AR110" s="3"/>
      <c r="AS110" s="3"/>
      <c r="AT110" s="3"/>
    </row>
    <row r="111" spans="1:47">
      <c r="A111" s="2" t="s">
        <v>253</v>
      </c>
      <c r="E111">
        <f t="shared" si="52"/>
        <v>2344</v>
      </c>
      <c r="F111">
        <f t="shared" si="53"/>
        <v>-11.33</v>
      </c>
      <c r="G111">
        <f t="shared" si="54"/>
        <v>-11.6</v>
      </c>
      <c r="H111">
        <f t="shared" si="59"/>
        <v>108</v>
      </c>
      <c r="Z111" s="29"/>
      <c r="AA111" s="29"/>
      <c r="AB111" s="29"/>
      <c r="AC111" s="29"/>
      <c r="AD111" s="29"/>
      <c r="AE111" s="29"/>
      <c r="AF111" s="29"/>
      <c r="AG111" s="29"/>
      <c r="AH111" s="29"/>
      <c r="AI111" s="29"/>
      <c r="AJ111" s="29"/>
      <c r="AK111" s="29"/>
      <c r="AL111" s="3"/>
      <c r="AM111" s="3"/>
      <c r="AN111" s="3"/>
      <c r="AO111" s="3"/>
      <c r="AP111" s="3"/>
      <c r="AQ111" s="3"/>
      <c r="AR111" s="3"/>
      <c r="AS111" s="3"/>
      <c r="AT111" s="3"/>
    </row>
    <row r="112" spans="1:47">
      <c r="A112" s="2" t="s">
        <v>254</v>
      </c>
      <c r="E112">
        <f t="shared" si="52"/>
        <v>2347</v>
      </c>
      <c r="F112">
        <f t="shared" si="53"/>
        <v>-11.33</v>
      </c>
      <c r="G112">
        <f t="shared" si="54"/>
        <v>-13.2</v>
      </c>
      <c r="H112">
        <f t="shared" si="59"/>
        <v>109</v>
      </c>
      <c r="Z112" s="29"/>
      <c r="AA112" s="29"/>
      <c r="AB112" s="29"/>
      <c r="AC112" s="29"/>
      <c r="AD112" s="29"/>
      <c r="AE112" s="29"/>
      <c r="AF112" s="29"/>
      <c r="AG112" s="29"/>
      <c r="AH112" s="29"/>
      <c r="AI112" s="29"/>
      <c r="AJ112" s="29"/>
      <c r="AK112" s="29"/>
      <c r="AL112" s="3"/>
      <c r="AM112" s="3"/>
      <c r="AN112" s="3"/>
      <c r="AO112" s="3"/>
      <c r="AP112" s="3"/>
      <c r="AQ112" s="3"/>
      <c r="AR112" s="3"/>
      <c r="AS112" s="3"/>
      <c r="AT112" s="3"/>
    </row>
    <row r="113" spans="1:46">
      <c r="A113" s="2" t="s">
        <v>255</v>
      </c>
      <c r="E113">
        <f t="shared" si="52"/>
        <v>595</v>
      </c>
      <c r="F113">
        <f t="shared" si="53"/>
        <v>-11.33</v>
      </c>
      <c r="G113">
        <f t="shared" si="54"/>
        <v>-16.2</v>
      </c>
      <c r="H113">
        <f t="shared" si="59"/>
        <v>110</v>
      </c>
      <c r="Z113" s="29"/>
      <c r="AA113" s="29"/>
      <c r="AB113" s="29"/>
      <c r="AC113" s="29"/>
      <c r="AD113" s="29"/>
      <c r="AE113" s="29"/>
      <c r="AF113" s="29"/>
      <c r="AG113" s="29"/>
      <c r="AH113" s="29"/>
      <c r="AI113" s="29"/>
      <c r="AJ113" s="29"/>
      <c r="AK113" s="29"/>
      <c r="AL113" s="3"/>
      <c r="AM113" s="3"/>
      <c r="AN113" s="3"/>
      <c r="AO113" s="3"/>
      <c r="AP113" s="3"/>
      <c r="AQ113" s="3"/>
      <c r="AR113" s="3"/>
      <c r="AS113" s="3"/>
      <c r="AT113" s="3"/>
    </row>
    <row r="114" spans="1:46">
      <c r="A114" s="2" t="s">
        <v>256</v>
      </c>
      <c r="E114">
        <f t="shared" si="52"/>
        <v>596</v>
      </c>
      <c r="F114">
        <f t="shared" si="53"/>
        <v>-11.33</v>
      </c>
      <c r="G114">
        <f t="shared" si="54"/>
        <v>-18.5</v>
      </c>
      <c r="H114">
        <f t="shared" si="59"/>
        <v>111</v>
      </c>
      <c r="Z114" s="29"/>
      <c r="AA114" s="29"/>
      <c r="AB114" s="29"/>
      <c r="AC114" s="29"/>
      <c r="AD114" s="29"/>
      <c r="AE114" s="29"/>
      <c r="AF114" s="29"/>
      <c r="AG114" s="29"/>
      <c r="AH114" s="29"/>
      <c r="AI114" s="29"/>
      <c r="AJ114" s="29"/>
      <c r="AK114" s="29"/>
      <c r="AL114" s="3"/>
      <c r="AM114" s="3"/>
      <c r="AN114" s="3"/>
      <c r="AO114" s="3"/>
      <c r="AP114" s="3"/>
      <c r="AQ114" s="3"/>
      <c r="AR114" s="3"/>
      <c r="AS114" s="3"/>
      <c r="AT114" s="3"/>
    </row>
    <row r="115" spans="1:46">
      <c r="A115" s="2" t="s">
        <v>257</v>
      </c>
      <c r="E115">
        <f t="shared" si="52"/>
        <v>597</v>
      </c>
      <c r="F115">
        <f t="shared" si="53"/>
        <v>-11.33</v>
      </c>
      <c r="G115">
        <f t="shared" si="54"/>
        <v>-20.67</v>
      </c>
      <c r="H115">
        <f t="shared" si="59"/>
        <v>112</v>
      </c>
      <c r="Z115" s="29"/>
      <c r="AA115" s="29"/>
      <c r="AB115" s="29"/>
      <c r="AC115" s="29"/>
      <c r="AD115" s="29"/>
      <c r="AE115" s="29"/>
      <c r="AF115" s="29"/>
      <c r="AG115" s="29"/>
      <c r="AH115" s="29"/>
      <c r="AI115" s="29"/>
      <c r="AJ115" s="29"/>
      <c r="AK115" s="29"/>
      <c r="AL115" s="3"/>
      <c r="AM115" s="3"/>
      <c r="AN115" s="3"/>
      <c r="AO115" s="3"/>
      <c r="AP115" s="3"/>
      <c r="AQ115" s="3"/>
      <c r="AR115" s="3"/>
      <c r="AS115" s="3"/>
      <c r="AT115" s="3"/>
    </row>
    <row r="116" spans="1:46">
      <c r="A116" s="2" t="s">
        <v>258</v>
      </c>
      <c r="E116">
        <f t="shared" si="52"/>
        <v>598</v>
      </c>
      <c r="F116">
        <f t="shared" si="53"/>
        <v>-11.33</v>
      </c>
      <c r="G116">
        <f t="shared" si="54"/>
        <v>-22.83</v>
      </c>
      <c r="H116">
        <f t="shared" si="59"/>
        <v>113</v>
      </c>
      <c r="Z116" s="29"/>
      <c r="AA116" s="29"/>
      <c r="AB116" s="29"/>
      <c r="AC116" s="29"/>
      <c r="AD116" s="29"/>
      <c r="AE116" s="29"/>
      <c r="AF116" s="29"/>
      <c r="AG116" s="29"/>
      <c r="AH116" s="29"/>
      <c r="AI116" s="29"/>
      <c r="AJ116" s="29"/>
      <c r="AK116" s="29"/>
      <c r="AL116" s="3"/>
      <c r="AM116" s="3"/>
      <c r="AN116" s="3"/>
      <c r="AO116" s="3"/>
      <c r="AP116" s="3"/>
      <c r="AQ116" s="3"/>
      <c r="AR116" s="3"/>
      <c r="AS116" s="3"/>
      <c r="AT116" s="3"/>
    </row>
    <row r="117" spans="1:46">
      <c r="A117" s="2" t="s">
        <v>259</v>
      </c>
      <c r="E117">
        <f t="shared" si="52"/>
        <v>599</v>
      </c>
      <c r="F117">
        <f t="shared" si="53"/>
        <v>-11.33</v>
      </c>
      <c r="G117">
        <f t="shared" si="54"/>
        <v>-25</v>
      </c>
      <c r="H117">
        <f t="shared" si="59"/>
        <v>114</v>
      </c>
      <c r="Z117" s="29"/>
      <c r="AA117" s="29"/>
      <c r="AB117" s="29"/>
      <c r="AC117" s="29"/>
      <c r="AD117" s="29"/>
      <c r="AE117" s="29"/>
      <c r="AF117" s="29"/>
      <c r="AG117" s="29"/>
      <c r="AH117" s="29"/>
      <c r="AI117" s="29"/>
      <c r="AJ117" s="29"/>
      <c r="AK117" s="29"/>
      <c r="AL117" s="3"/>
      <c r="AM117" s="3"/>
      <c r="AN117" s="3"/>
      <c r="AO117" s="3"/>
      <c r="AP117" s="3"/>
      <c r="AQ117" s="3"/>
      <c r="AR117" s="3"/>
      <c r="AS117" s="3"/>
      <c r="AT117" s="3"/>
    </row>
    <row r="118" spans="1:46">
      <c r="A118" s="2" t="s">
        <v>260</v>
      </c>
      <c r="E118">
        <f t="shared" si="52"/>
        <v>2294</v>
      </c>
      <c r="F118">
        <f t="shared" si="53"/>
        <v>-11.33</v>
      </c>
      <c r="G118">
        <f t="shared" si="54"/>
        <v>-12.3</v>
      </c>
      <c r="H118">
        <f t="shared" si="59"/>
        <v>115</v>
      </c>
      <c r="Z118" s="29"/>
      <c r="AA118" s="29"/>
      <c r="AB118" s="29"/>
      <c r="AC118" s="29"/>
      <c r="AD118" s="29"/>
      <c r="AE118" s="29"/>
      <c r="AF118" s="29"/>
      <c r="AG118" s="29"/>
      <c r="AH118" s="29"/>
      <c r="AI118" s="29"/>
      <c r="AJ118" s="29"/>
      <c r="AK118" s="29"/>
      <c r="AL118" s="3"/>
      <c r="AM118" s="3"/>
      <c r="AN118" s="3"/>
      <c r="AO118" s="3"/>
      <c r="AP118" s="3"/>
      <c r="AQ118" s="3"/>
      <c r="AR118" s="3"/>
      <c r="AS118" s="3"/>
      <c r="AT118" s="3"/>
    </row>
    <row r="119" spans="1:46">
      <c r="A119" s="2" t="s">
        <v>261</v>
      </c>
      <c r="E119">
        <f t="shared" si="52"/>
        <v>3562</v>
      </c>
      <c r="F119">
        <f t="shared" si="53"/>
        <v>-10.5</v>
      </c>
      <c r="G119">
        <f t="shared" si="54"/>
        <v>3.0449999999999999</v>
      </c>
      <c r="H119">
        <f t="shared" si="59"/>
        <v>116</v>
      </c>
      <c r="Z119" s="29"/>
      <c r="AA119" s="29"/>
      <c r="AB119" s="29"/>
      <c r="AC119" s="29"/>
      <c r="AD119" s="29"/>
      <c r="AE119" s="29"/>
      <c r="AF119" s="29"/>
      <c r="AG119" s="29"/>
      <c r="AH119" s="29"/>
      <c r="AI119" s="29"/>
      <c r="AJ119" s="29"/>
      <c r="AK119" s="29"/>
      <c r="AL119" s="3"/>
      <c r="AM119" s="3"/>
      <c r="AN119" s="3"/>
      <c r="AO119" s="3"/>
      <c r="AP119" s="3"/>
      <c r="AQ119" s="3"/>
      <c r="AR119" s="3"/>
      <c r="AS119" s="3"/>
      <c r="AT119" s="3"/>
    </row>
    <row r="120" spans="1:46">
      <c r="A120" s="2" t="s">
        <v>262</v>
      </c>
      <c r="E120">
        <f t="shared" si="52"/>
        <v>600</v>
      </c>
      <c r="F120">
        <f t="shared" si="53"/>
        <v>-9.6669999999999998</v>
      </c>
      <c r="G120">
        <f t="shared" si="54"/>
        <v>0</v>
      </c>
      <c r="H120">
        <f t="shared" si="59"/>
        <v>117</v>
      </c>
      <c r="Z120" s="29"/>
      <c r="AA120" s="29"/>
      <c r="AB120" s="29"/>
      <c r="AC120" s="29"/>
      <c r="AD120" s="29"/>
      <c r="AE120" s="29"/>
      <c r="AF120" s="29"/>
      <c r="AG120" s="29"/>
      <c r="AH120" s="29"/>
      <c r="AI120" s="29"/>
      <c r="AJ120" s="29"/>
      <c r="AK120" s="29"/>
      <c r="AL120" s="3"/>
      <c r="AM120" s="3"/>
      <c r="AN120" s="3"/>
      <c r="AO120" s="3"/>
      <c r="AP120" s="3"/>
      <c r="AQ120" s="3"/>
      <c r="AR120" s="3"/>
      <c r="AS120" s="3"/>
      <c r="AT120" s="3"/>
    </row>
    <row r="121" spans="1:46">
      <c r="A121" s="2" t="s">
        <v>263</v>
      </c>
      <c r="E121">
        <f t="shared" si="52"/>
        <v>601</v>
      </c>
      <c r="F121">
        <f t="shared" si="53"/>
        <v>-9.6669999999999998</v>
      </c>
      <c r="G121">
        <f t="shared" si="54"/>
        <v>-1</v>
      </c>
      <c r="H121">
        <f t="shared" si="59"/>
        <v>118</v>
      </c>
      <c r="Z121" s="29"/>
      <c r="AA121" s="29"/>
      <c r="AB121" s="29"/>
      <c r="AC121" s="29"/>
      <c r="AD121" s="29"/>
      <c r="AE121" s="29"/>
      <c r="AF121" s="29"/>
      <c r="AG121" s="29"/>
      <c r="AH121" s="29"/>
      <c r="AI121" s="29"/>
      <c r="AJ121" s="29"/>
      <c r="AK121" s="29"/>
      <c r="AL121" s="3"/>
      <c r="AM121" s="3"/>
      <c r="AN121" s="3"/>
      <c r="AO121" s="3"/>
      <c r="AP121" s="3"/>
      <c r="AQ121" s="3"/>
      <c r="AR121" s="3"/>
      <c r="AS121" s="3"/>
      <c r="AT121" s="3"/>
    </row>
    <row r="122" spans="1:46">
      <c r="A122" s="2" t="s">
        <v>264</v>
      </c>
      <c r="E122">
        <f t="shared" si="52"/>
        <v>602</v>
      </c>
      <c r="F122">
        <f t="shared" si="53"/>
        <v>-9.6669999999999998</v>
      </c>
      <c r="G122">
        <f t="shared" si="54"/>
        <v>-2</v>
      </c>
      <c r="H122">
        <f t="shared" si="59"/>
        <v>119</v>
      </c>
      <c r="Z122" s="29"/>
      <c r="AA122" s="29"/>
      <c r="AB122" s="29"/>
      <c r="AC122" s="29"/>
      <c r="AD122" s="29"/>
      <c r="AE122" s="29"/>
      <c r="AF122" s="29"/>
      <c r="AG122" s="29"/>
      <c r="AH122" s="29"/>
      <c r="AI122" s="29"/>
      <c r="AJ122" s="29"/>
      <c r="AK122" s="29"/>
      <c r="AL122" s="3"/>
      <c r="AM122" s="3"/>
      <c r="AN122" s="3"/>
      <c r="AO122" s="3"/>
      <c r="AP122" s="3"/>
      <c r="AQ122" s="3"/>
      <c r="AR122" s="3"/>
      <c r="AS122" s="3"/>
      <c r="AT122" s="3"/>
    </row>
    <row r="123" spans="1:46">
      <c r="A123" s="2" t="s">
        <v>265</v>
      </c>
      <c r="E123">
        <f t="shared" si="52"/>
        <v>603</v>
      </c>
      <c r="F123">
        <f t="shared" si="53"/>
        <v>-9.6669999999999998</v>
      </c>
      <c r="G123">
        <f t="shared" si="54"/>
        <v>-2.8330000000000002</v>
      </c>
      <c r="H123">
        <f t="shared" si="59"/>
        <v>120</v>
      </c>
      <c r="Z123" s="29"/>
      <c r="AA123" s="29"/>
      <c r="AB123" s="29"/>
      <c r="AC123" s="29"/>
      <c r="AD123" s="29"/>
      <c r="AE123" s="29"/>
      <c r="AF123" s="29"/>
      <c r="AG123" s="29"/>
      <c r="AH123" s="29"/>
      <c r="AI123" s="29"/>
      <c r="AJ123" s="29"/>
      <c r="AK123" s="29"/>
      <c r="AL123" s="3"/>
      <c r="AM123" s="3"/>
      <c r="AN123" s="3"/>
      <c r="AO123" s="3"/>
      <c r="AP123" s="3"/>
      <c r="AQ123" s="3"/>
      <c r="AR123" s="3"/>
      <c r="AS123" s="3"/>
      <c r="AT123" s="3"/>
    </row>
    <row r="124" spans="1:46">
      <c r="A124" s="2" t="s">
        <v>266</v>
      </c>
      <c r="E124">
        <f t="shared" si="52"/>
        <v>604</v>
      </c>
      <c r="F124">
        <f t="shared" si="53"/>
        <v>-9.6669999999999998</v>
      </c>
      <c r="G124">
        <f t="shared" si="54"/>
        <v>-3.6669999999999998</v>
      </c>
      <c r="H124">
        <f t="shared" si="59"/>
        <v>121</v>
      </c>
      <c r="Z124" s="29"/>
      <c r="AA124" s="29"/>
      <c r="AB124" s="29"/>
      <c r="AC124" s="29"/>
      <c r="AD124" s="29"/>
      <c r="AE124" s="29"/>
      <c r="AF124" s="29"/>
      <c r="AG124" s="29"/>
      <c r="AH124" s="29"/>
      <c r="AI124" s="29"/>
      <c r="AJ124" s="29"/>
      <c r="AK124" s="29"/>
      <c r="AL124" s="3"/>
      <c r="AM124" s="3"/>
      <c r="AN124" s="3"/>
      <c r="AO124" s="3"/>
      <c r="AP124" s="3"/>
      <c r="AQ124" s="3"/>
      <c r="AR124" s="3"/>
      <c r="AS124" s="3"/>
      <c r="AT124" s="3"/>
    </row>
    <row r="125" spans="1:46">
      <c r="A125" s="2" t="s">
        <v>267</v>
      </c>
      <c r="E125">
        <f t="shared" si="52"/>
        <v>605</v>
      </c>
      <c r="F125">
        <f t="shared" si="53"/>
        <v>-9.6669999999999998</v>
      </c>
      <c r="G125">
        <f t="shared" si="54"/>
        <v>-4.5</v>
      </c>
      <c r="H125">
        <f t="shared" si="59"/>
        <v>122</v>
      </c>
      <c r="Z125" s="29"/>
      <c r="AA125" s="29"/>
      <c r="AB125" s="29"/>
      <c r="AC125" s="29"/>
      <c r="AD125" s="29"/>
      <c r="AE125" s="29"/>
      <c r="AF125" s="29"/>
      <c r="AG125" s="29"/>
      <c r="AH125" s="29"/>
      <c r="AI125" s="29"/>
      <c r="AJ125" s="29"/>
      <c r="AK125" s="29"/>
      <c r="AL125" s="3"/>
      <c r="AM125" s="3"/>
      <c r="AN125" s="3"/>
      <c r="AO125" s="3"/>
      <c r="AP125" s="3"/>
      <c r="AQ125" s="3"/>
      <c r="AR125" s="3"/>
      <c r="AS125" s="3"/>
      <c r="AT125" s="3"/>
    </row>
    <row r="126" spans="1:46">
      <c r="A126" s="2" t="s">
        <v>268</v>
      </c>
      <c r="E126">
        <f t="shared" si="52"/>
        <v>606</v>
      </c>
      <c r="F126">
        <f t="shared" si="53"/>
        <v>-9.6669999999999998</v>
      </c>
      <c r="G126">
        <f t="shared" si="54"/>
        <v>-5.3330000000000002</v>
      </c>
      <c r="H126">
        <f t="shared" si="59"/>
        <v>123</v>
      </c>
      <c r="Z126" s="29"/>
      <c r="AA126" s="29"/>
      <c r="AB126" s="29"/>
      <c r="AC126" s="29"/>
      <c r="AD126" s="29"/>
      <c r="AE126" s="29"/>
      <c r="AF126" s="29"/>
      <c r="AG126" s="29"/>
      <c r="AH126" s="29"/>
      <c r="AI126" s="29"/>
      <c r="AJ126" s="29"/>
      <c r="AK126" s="29"/>
      <c r="AL126" s="3"/>
      <c r="AM126" s="3"/>
      <c r="AN126" s="3"/>
      <c r="AO126" s="3"/>
      <c r="AP126" s="3"/>
      <c r="AQ126" s="3"/>
      <c r="AR126" s="3"/>
      <c r="AS126" s="3"/>
      <c r="AT126" s="3"/>
    </row>
    <row r="127" spans="1:46">
      <c r="A127" s="2" t="s">
        <v>269</v>
      </c>
      <c r="E127">
        <f t="shared" si="52"/>
        <v>607</v>
      </c>
      <c r="F127">
        <f t="shared" si="53"/>
        <v>-9.6669999999999998</v>
      </c>
      <c r="G127">
        <f t="shared" si="54"/>
        <v>-6.1669999999999998</v>
      </c>
      <c r="H127">
        <f t="shared" si="59"/>
        <v>124</v>
      </c>
      <c r="Z127" s="29"/>
      <c r="AA127" s="29"/>
      <c r="AB127" s="29"/>
      <c r="AC127" s="29"/>
      <c r="AD127" s="29"/>
      <c r="AE127" s="29"/>
      <c r="AF127" s="29"/>
      <c r="AG127" s="29"/>
      <c r="AH127" s="29"/>
      <c r="AI127" s="29"/>
      <c r="AJ127" s="29"/>
      <c r="AK127" s="29"/>
      <c r="AL127" s="3"/>
      <c r="AM127" s="3"/>
      <c r="AN127" s="3"/>
      <c r="AO127" s="3"/>
      <c r="AP127" s="3"/>
      <c r="AQ127" s="3"/>
      <c r="AR127" s="3"/>
      <c r="AS127" s="3"/>
      <c r="AT127" s="3"/>
    </row>
    <row r="128" spans="1:46">
      <c r="A128" s="2" t="s">
        <v>270</v>
      </c>
      <c r="E128">
        <f t="shared" si="52"/>
        <v>608</v>
      </c>
      <c r="F128">
        <f t="shared" si="53"/>
        <v>-9.6669999999999998</v>
      </c>
      <c r="G128">
        <f t="shared" si="54"/>
        <v>-7</v>
      </c>
      <c r="H128">
        <f t="shared" si="59"/>
        <v>125</v>
      </c>
      <c r="Z128" s="29"/>
      <c r="AA128" s="29"/>
      <c r="AB128" s="29"/>
      <c r="AC128" s="29"/>
      <c r="AD128" s="29"/>
      <c r="AE128" s="29"/>
      <c r="AF128" s="29"/>
      <c r="AG128" s="29"/>
      <c r="AH128" s="29"/>
      <c r="AI128" s="29"/>
      <c r="AJ128" s="29"/>
      <c r="AK128" s="29"/>
      <c r="AL128" s="3"/>
      <c r="AM128" s="3"/>
      <c r="AN128" s="3"/>
      <c r="AO128" s="3"/>
      <c r="AP128" s="3"/>
      <c r="AQ128" s="3"/>
      <c r="AR128" s="3"/>
      <c r="AS128" s="3"/>
      <c r="AT128" s="3"/>
    </row>
    <row r="129" spans="1:46">
      <c r="A129" s="2" t="s">
        <v>271</v>
      </c>
      <c r="E129">
        <f t="shared" si="52"/>
        <v>609</v>
      </c>
      <c r="F129">
        <f t="shared" si="53"/>
        <v>-9.6669999999999998</v>
      </c>
      <c r="G129">
        <f t="shared" si="54"/>
        <v>-7.5</v>
      </c>
      <c r="H129">
        <f t="shared" si="59"/>
        <v>126</v>
      </c>
      <c r="Z129" s="29"/>
      <c r="AA129" s="29"/>
      <c r="AB129" s="29"/>
      <c r="AC129" s="29"/>
      <c r="AD129" s="29"/>
      <c r="AE129" s="29"/>
      <c r="AF129" s="29"/>
      <c r="AG129" s="29"/>
      <c r="AH129" s="29"/>
      <c r="AI129" s="29"/>
      <c r="AJ129" s="29"/>
      <c r="AK129" s="29"/>
      <c r="AL129" s="3"/>
      <c r="AM129" s="3"/>
      <c r="AN129" s="3"/>
      <c r="AO129" s="3"/>
      <c r="AP129" s="3"/>
      <c r="AQ129" s="3"/>
      <c r="AR129" s="3"/>
      <c r="AS129" s="3"/>
      <c r="AT129" s="3"/>
    </row>
    <row r="130" spans="1:46">
      <c r="A130" s="2" t="s">
        <v>272</v>
      </c>
      <c r="E130">
        <f t="shared" si="52"/>
        <v>610</v>
      </c>
      <c r="F130">
        <f t="shared" si="53"/>
        <v>-9.6669999999999998</v>
      </c>
      <c r="G130">
        <f t="shared" si="54"/>
        <v>-8.1999999999999993</v>
      </c>
      <c r="H130">
        <f t="shared" si="59"/>
        <v>127</v>
      </c>
      <c r="Z130" s="29"/>
      <c r="AA130" s="29"/>
      <c r="AB130" s="29"/>
      <c r="AC130" s="29"/>
      <c r="AD130" s="29"/>
      <c r="AE130" s="29"/>
      <c r="AF130" s="29"/>
      <c r="AG130" s="29"/>
      <c r="AH130" s="29"/>
      <c r="AI130" s="29"/>
      <c r="AJ130" s="29"/>
      <c r="AK130" s="29"/>
      <c r="AL130" s="3"/>
      <c r="AM130" s="3"/>
      <c r="AN130" s="3"/>
      <c r="AO130" s="3"/>
      <c r="AP130" s="3"/>
      <c r="AQ130" s="3"/>
      <c r="AR130" s="3"/>
      <c r="AS130" s="3"/>
      <c r="AT130" s="3"/>
    </row>
    <row r="131" spans="1:46">
      <c r="A131" s="2" t="s">
        <v>273</v>
      </c>
      <c r="E131">
        <f t="shared" si="52"/>
        <v>611</v>
      </c>
      <c r="F131">
        <f t="shared" si="53"/>
        <v>-9.6669999999999998</v>
      </c>
      <c r="G131">
        <f t="shared" si="54"/>
        <v>-8.9</v>
      </c>
      <c r="H131">
        <f t="shared" si="59"/>
        <v>128</v>
      </c>
      <c r="Z131" s="29"/>
      <c r="AA131" s="29"/>
      <c r="AB131" s="29"/>
      <c r="AC131" s="29"/>
      <c r="AD131" s="29"/>
      <c r="AE131" s="29"/>
      <c r="AF131" s="29"/>
      <c r="AG131" s="29"/>
      <c r="AH131" s="29"/>
      <c r="AI131" s="29"/>
      <c r="AJ131" s="29"/>
      <c r="AK131" s="29"/>
      <c r="AL131" s="3"/>
      <c r="AM131" s="3"/>
      <c r="AN131" s="3"/>
      <c r="AO131" s="3"/>
      <c r="AP131" s="3"/>
      <c r="AQ131" s="3"/>
      <c r="AR131" s="3"/>
      <c r="AS131" s="3"/>
      <c r="AT131" s="3"/>
    </row>
    <row r="132" spans="1:46">
      <c r="A132" s="2" t="s">
        <v>274</v>
      </c>
      <c r="E132">
        <f t="shared" ref="E132:E195" si="104">VALUE(LEFT($A132,5))</f>
        <v>612</v>
      </c>
      <c r="F132">
        <f t="shared" ref="F132:F195" si="105">VALUE(RIGHT(LEFT($A132,20),10))</f>
        <v>-9.6669999999999998</v>
      </c>
      <c r="G132">
        <f t="shared" ref="G132:G195" si="106">VALUE(RIGHT(LEFT($A132,30),10))</f>
        <v>-9.6</v>
      </c>
      <c r="H132">
        <f t="shared" si="59"/>
        <v>129</v>
      </c>
      <c r="Z132" s="29"/>
      <c r="AA132" s="29"/>
      <c r="AB132" s="29"/>
      <c r="AC132" s="29"/>
      <c r="AD132" s="29"/>
      <c r="AE132" s="29"/>
      <c r="AF132" s="29"/>
      <c r="AG132" s="29"/>
      <c r="AH132" s="29"/>
      <c r="AI132" s="29"/>
      <c r="AJ132" s="29"/>
      <c r="AK132" s="29"/>
      <c r="AL132" s="3"/>
      <c r="AM132" s="3"/>
      <c r="AN132" s="3"/>
      <c r="AO132" s="3"/>
      <c r="AP132" s="3"/>
      <c r="AQ132" s="3"/>
      <c r="AR132" s="3"/>
      <c r="AS132" s="3"/>
      <c r="AT132" s="3"/>
    </row>
    <row r="133" spans="1:46">
      <c r="A133" s="2" t="s">
        <v>275</v>
      </c>
      <c r="E133">
        <f t="shared" si="104"/>
        <v>2811</v>
      </c>
      <c r="F133">
        <f t="shared" si="105"/>
        <v>-9.6669999999999998</v>
      </c>
      <c r="G133">
        <f t="shared" si="106"/>
        <v>-10.1</v>
      </c>
      <c r="H133">
        <f t="shared" si="59"/>
        <v>130</v>
      </c>
      <c r="Z133" s="33"/>
      <c r="AA133" s="33"/>
      <c r="AB133" s="33"/>
      <c r="AC133" s="33"/>
      <c r="AD133" s="33"/>
      <c r="AE133" s="33"/>
      <c r="AF133" s="33"/>
      <c r="AG133" s="33"/>
      <c r="AH133" s="33"/>
      <c r="AI133" s="33"/>
      <c r="AJ133" s="33"/>
      <c r="AK133" s="33"/>
      <c r="AL133" s="3"/>
      <c r="AM133" s="3"/>
      <c r="AN133" s="3"/>
      <c r="AO133" s="3"/>
      <c r="AP133" s="3"/>
      <c r="AQ133" s="3"/>
      <c r="AR133" s="3"/>
      <c r="AS133" s="3"/>
      <c r="AT133" s="3"/>
    </row>
    <row r="134" spans="1:46">
      <c r="A134" s="2" t="s">
        <v>276</v>
      </c>
      <c r="E134">
        <f t="shared" si="104"/>
        <v>2829</v>
      </c>
      <c r="F134">
        <f t="shared" si="105"/>
        <v>-9.6669999999999998</v>
      </c>
      <c r="G134">
        <f t="shared" si="106"/>
        <v>-11.1</v>
      </c>
      <c r="H134">
        <f t="shared" ref="H134:H159" si="107">H133+1</f>
        <v>131</v>
      </c>
      <c r="Z134" s="33"/>
      <c r="AA134" s="33"/>
      <c r="AB134" s="33"/>
      <c r="AC134" s="33"/>
      <c r="AD134" s="33"/>
      <c r="AE134" s="33"/>
      <c r="AF134" s="33"/>
      <c r="AG134" s="33"/>
      <c r="AH134" s="33"/>
      <c r="AI134" s="33"/>
      <c r="AJ134" s="33"/>
      <c r="AK134" s="33"/>
      <c r="AL134" s="3"/>
      <c r="AM134" s="3"/>
      <c r="AN134" s="3"/>
      <c r="AO134" s="3"/>
      <c r="AP134" s="3"/>
      <c r="AQ134" s="3"/>
      <c r="AR134" s="3"/>
      <c r="AS134" s="3"/>
      <c r="AT134" s="3"/>
    </row>
    <row r="135" spans="1:46">
      <c r="A135" s="2" t="s">
        <v>277</v>
      </c>
      <c r="E135">
        <f t="shared" si="104"/>
        <v>2365</v>
      </c>
      <c r="F135">
        <f t="shared" si="105"/>
        <v>-9.6669999999999998</v>
      </c>
      <c r="G135">
        <f t="shared" si="106"/>
        <v>-11.6</v>
      </c>
      <c r="H135">
        <f t="shared" si="107"/>
        <v>132</v>
      </c>
      <c r="Z135" s="33"/>
      <c r="AA135" s="33"/>
      <c r="AB135" s="33"/>
      <c r="AC135" s="33"/>
      <c r="AD135" s="33"/>
      <c r="AE135" s="33"/>
      <c r="AF135" s="33"/>
      <c r="AG135" s="33"/>
      <c r="AH135" s="33"/>
      <c r="AI135" s="33"/>
      <c r="AJ135" s="33"/>
      <c r="AK135" s="33"/>
      <c r="AL135" s="3"/>
      <c r="AM135" s="3"/>
      <c r="AN135" s="3"/>
      <c r="AO135" s="3"/>
      <c r="AP135" s="3"/>
      <c r="AQ135" s="3"/>
      <c r="AR135" s="3"/>
      <c r="AS135" s="3"/>
      <c r="AT135" s="3"/>
    </row>
    <row r="136" spans="1:46">
      <c r="A136" s="2" t="s">
        <v>278</v>
      </c>
      <c r="E136">
        <f t="shared" si="104"/>
        <v>2364</v>
      </c>
      <c r="F136">
        <f t="shared" si="105"/>
        <v>-9.6669999999999998</v>
      </c>
      <c r="G136">
        <f t="shared" si="106"/>
        <v>-12.3</v>
      </c>
      <c r="H136">
        <f t="shared" si="107"/>
        <v>133</v>
      </c>
      <c r="Z136" s="33"/>
      <c r="AA136" s="33"/>
      <c r="AB136" s="33"/>
      <c r="AC136" s="33"/>
      <c r="AD136" s="33"/>
      <c r="AE136" s="33"/>
      <c r="AF136" s="33"/>
      <c r="AG136" s="33"/>
      <c r="AH136" s="33"/>
      <c r="AI136" s="33"/>
      <c r="AJ136" s="33"/>
      <c r="AK136" s="33"/>
      <c r="AL136" s="3"/>
      <c r="AM136" s="3"/>
      <c r="AN136" s="3"/>
      <c r="AO136" s="3"/>
      <c r="AP136" s="3"/>
      <c r="AQ136" s="3"/>
      <c r="AR136" s="3"/>
      <c r="AS136" s="3"/>
      <c r="AT136" s="3"/>
    </row>
    <row r="137" spans="1:46">
      <c r="A137" s="2" t="s">
        <v>279</v>
      </c>
      <c r="E137">
        <f t="shared" si="104"/>
        <v>2366</v>
      </c>
      <c r="F137">
        <f t="shared" si="105"/>
        <v>-9.6669999999999998</v>
      </c>
      <c r="G137">
        <f t="shared" si="106"/>
        <v>-13.2</v>
      </c>
      <c r="H137">
        <f t="shared" si="107"/>
        <v>134</v>
      </c>
      <c r="Z137" s="33"/>
      <c r="AA137" s="33"/>
      <c r="AB137" s="33"/>
      <c r="AC137" s="33"/>
      <c r="AD137" s="33"/>
      <c r="AE137" s="33"/>
      <c r="AF137" s="33"/>
      <c r="AG137" s="33"/>
      <c r="AH137" s="33"/>
      <c r="AI137" s="33"/>
      <c r="AJ137" s="33"/>
      <c r="AK137" s="33"/>
      <c r="AL137" s="3"/>
      <c r="AM137" s="3"/>
      <c r="AN137" s="3"/>
      <c r="AO137" s="3"/>
      <c r="AP137" s="3"/>
      <c r="AQ137" s="3"/>
      <c r="AR137" s="3"/>
      <c r="AS137" s="3"/>
      <c r="AT137" s="3"/>
    </row>
    <row r="138" spans="1:46">
      <c r="A138" s="2" t="s">
        <v>280</v>
      </c>
      <c r="E138">
        <f t="shared" si="104"/>
        <v>3349</v>
      </c>
      <c r="F138">
        <f t="shared" si="105"/>
        <v>-9.6669999999999998</v>
      </c>
      <c r="G138">
        <f t="shared" si="106"/>
        <v>-13.95</v>
      </c>
      <c r="H138">
        <f t="shared" si="107"/>
        <v>135</v>
      </c>
      <c r="Z138" s="33"/>
      <c r="AA138" s="33"/>
      <c r="AB138" s="33"/>
      <c r="AC138" s="33"/>
      <c r="AD138" s="33"/>
      <c r="AE138" s="33"/>
      <c r="AF138" s="33"/>
      <c r="AG138" s="33"/>
      <c r="AH138" s="33"/>
      <c r="AI138" s="33"/>
      <c r="AJ138" s="33"/>
      <c r="AK138" s="33"/>
      <c r="AL138" s="3"/>
      <c r="AM138" s="3"/>
      <c r="AN138" s="3"/>
      <c r="AO138" s="3"/>
      <c r="AP138" s="3"/>
      <c r="AQ138" s="3"/>
      <c r="AR138" s="3"/>
      <c r="AS138" s="3"/>
      <c r="AT138" s="3"/>
    </row>
    <row r="139" spans="1:46">
      <c r="A139" s="2" t="s">
        <v>281</v>
      </c>
      <c r="E139">
        <f t="shared" si="104"/>
        <v>3376</v>
      </c>
      <c r="F139">
        <f t="shared" si="105"/>
        <v>-9.6669999999999998</v>
      </c>
      <c r="G139">
        <f t="shared" si="106"/>
        <v>-15.45</v>
      </c>
      <c r="H139">
        <f t="shared" si="107"/>
        <v>136</v>
      </c>
      <c r="Z139" s="33"/>
      <c r="AA139" s="33"/>
      <c r="AB139" s="33"/>
      <c r="AC139" s="33"/>
      <c r="AD139" s="33"/>
      <c r="AE139" s="33"/>
      <c r="AF139" s="33"/>
      <c r="AG139" s="33"/>
      <c r="AH139" s="33"/>
      <c r="AI139" s="33"/>
      <c r="AJ139" s="33"/>
      <c r="AK139" s="33"/>
      <c r="AL139" s="3"/>
      <c r="AM139" s="3"/>
      <c r="AN139" s="3"/>
      <c r="AO139" s="3"/>
      <c r="AP139" s="3"/>
      <c r="AQ139" s="3"/>
      <c r="AR139" s="3"/>
      <c r="AS139" s="3"/>
      <c r="AT139" s="3"/>
    </row>
    <row r="140" spans="1:46">
      <c r="A140" s="2" t="s">
        <v>282</v>
      </c>
      <c r="E140">
        <f t="shared" si="104"/>
        <v>619</v>
      </c>
      <c r="F140">
        <f t="shared" si="105"/>
        <v>-9.6669999999999998</v>
      </c>
      <c r="G140">
        <f t="shared" si="106"/>
        <v>-16.2</v>
      </c>
      <c r="H140">
        <f t="shared" si="107"/>
        <v>137</v>
      </c>
      <c r="Z140" s="33"/>
      <c r="AA140" s="33"/>
      <c r="AB140" s="33"/>
      <c r="AC140" s="33"/>
      <c r="AD140" s="33"/>
      <c r="AE140" s="33"/>
      <c r="AF140" s="33"/>
      <c r="AG140" s="33"/>
      <c r="AH140" s="33"/>
      <c r="AI140" s="33"/>
      <c r="AJ140" s="33"/>
      <c r="AK140" s="33"/>
      <c r="AL140" s="3"/>
      <c r="AM140" s="3"/>
      <c r="AN140" s="3"/>
      <c r="AO140" s="3"/>
      <c r="AP140" s="3"/>
      <c r="AQ140" s="3"/>
      <c r="AR140" s="3"/>
      <c r="AS140" s="3"/>
      <c r="AT140" s="3"/>
    </row>
    <row r="141" spans="1:46">
      <c r="A141" s="2" t="s">
        <v>283</v>
      </c>
      <c r="E141">
        <f t="shared" si="104"/>
        <v>620</v>
      </c>
      <c r="F141">
        <f t="shared" si="105"/>
        <v>-9.6669999999999998</v>
      </c>
      <c r="G141">
        <f t="shared" si="106"/>
        <v>-18.5</v>
      </c>
      <c r="H141">
        <f t="shared" si="107"/>
        <v>138</v>
      </c>
      <c r="Z141" s="33"/>
      <c r="AA141" s="33"/>
      <c r="AB141" s="33"/>
      <c r="AC141" s="33"/>
      <c r="AD141" s="33"/>
      <c r="AE141" s="33"/>
      <c r="AF141" s="33"/>
      <c r="AG141" s="33"/>
      <c r="AH141" s="33"/>
      <c r="AI141" s="33"/>
      <c r="AJ141" s="33"/>
      <c r="AK141" s="33"/>
      <c r="AL141" s="3"/>
      <c r="AM141" s="3"/>
      <c r="AN141" s="3"/>
      <c r="AO141" s="3"/>
      <c r="AP141" s="3"/>
      <c r="AQ141" s="3"/>
      <c r="AR141" s="3"/>
      <c r="AS141" s="3"/>
      <c r="AT141" s="3"/>
    </row>
    <row r="142" spans="1:46">
      <c r="A142" s="2" t="s">
        <v>284</v>
      </c>
      <c r="E142">
        <f t="shared" si="104"/>
        <v>621</v>
      </c>
      <c r="F142">
        <f t="shared" si="105"/>
        <v>-9.6669999999999998</v>
      </c>
      <c r="G142">
        <f t="shared" si="106"/>
        <v>-20.67</v>
      </c>
      <c r="H142">
        <f t="shared" si="107"/>
        <v>139</v>
      </c>
      <c r="Z142" s="33"/>
      <c r="AA142" s="33"/>
      <c r="AB142" s="33"/>
      <c r="AC142" s="33"/>
      <c r="AD142" s="33"/>
      <c r="AE142" s="33"/>
      <c r="AF142" s="33"/>
      <c r="AG142" s="33"/>
      <c r="AH142" s="33"/>
      <c r="AI142" s="33"/>
      <c r="AJ142" s="33"/>
      <c r="AK142" s="33"/>
      <c r="AL142" s="3"/>
      <c r="AM142" s="3"/>
      <c r="AN142" s="3"/>
      <c r="AO142" s="3"/>
      <c r="AP142" s="3"/>
      <c r="AQ142" s="3"/>
      <c r="AR142" s="3"/>
      <c r="AS142" s="3"/>
      <c r="AT142" s="3"/>
    </row>
    <row r="143" spans="1:46">
      <c r="A143" s="2" t="s">
        <v>285</v>
      </c>
      <c r="E143">
        <f t="shared" si="104"/>
        <v>622</v>
      </c>
      <c r="F143">
        <f t="shared" si="105"/>
        <v>-9.6669999999999998</v>
      </c>
      <c r="G143">
        <f t="shared" si="106"/>
        <v>-22.83</v>
      </c>
      <c r="H143">
        <f t="shared" si="107"/>
        <v>140</v>
      </c>
      <c r="Z143" s="33"/>
      <c r="AA143" s="33"/>
      <c r="AB143" s="33"/>
      <c r="AC143" s="33"/>
      <c r="AD143" s="33"/>
      <c r="AE143" s="33"/>
      <c r="AF143" s="33"/>
      <c r="AG143" s="33"/>
      <c r="AH143" s="33"/>
      <c r="AI143" s="33"/>
      <c r="AJ143" s="33"/>
      <c r="AK143" s="33"/>
      <c r="AL143" s="3"/>
      <c r="AM143" s="3"/>
      <c r="AN143" s="3"/>
      <c r="AO143" s="3"/>
      <c r="AP143" s="3"/>
      <c r="AQ143" s="3"/>
      <c r="AR143" s="3"/>
      <c r="AS143" s="3"/>
      <c r="AT143" s="3"/>
    </row>
    <row r="144" spans="1:46">
      <c r="A144" s="2" t="s">
        <v>286</v>
      </c>
      <c r="E144">
        <f t="shared" si="104"/>
        <v>623</v>
      </c>
      <c r="F144">
        <f t="shared" si="105"/>
        <v>-9.6669999999999998</v>
      </c>
      <c r="G144">
        <f t="shared" si="106"/>
        <v>-25</v>
      </c>
      <c r="H144">
        <f t="shared" si="107"/>
        <v>141</v>
      </c>
      <c r="Z144" s="33"/>
      <c r="AA144" s="33"/>
      <c r="AB144" s="33"/>
      <c r="AC144" s="33"/>
      <c r="AD144" s="33"/>
      <c r="AE144" s="33"/>
      <c r="AF144" s="33"/>
      <c r="AG144" s="33"/>
      <c r="AH144" s="33"/>
      <c r="AI144" s="33"/>
      <c r="AJ144" s="33"/>
      <c r="AK144" s="33"/>
      <c r="AL144" s="3"/>
      <c r="AM144" s="3"/>
      <c r="AN144" s="3"/>
      <c r="AO144" s="3"/>
      <c r="AP144" s="3"/>
      <c r="AQ144" s="3"/>
      <c r="AR144" s="3"/>
      <c r="AS144" s="3"/>
      <c r="AT144" s="3"/>
    </row>
    <row r="145" spans="1:46">
      <c r="A145" s="2" t="s">
        <v>287</v>
      </c>
      <c r="E145">
        <f t="shared" si="104"/>
        <v>2783</v>
      </c>
      <c r="F145">
        <f t="shared" si="105"/>
        <v>-9.6669999999999998</v>
      </c>
      <c r="G145">
        <f t="shared" si="106"/>
        <v>-10.6</v>
      </c>
      <c r="H145">
        <f t="shared" si="107"/>
        <v>142</v>
      </c>
      <c r="Z145" s="33"/>
      <c r="AA145" s="33"/>
      <c r="AB145" s="33"/>
      <c r="AC145" s="33"/>
      <c r="AD145" s="33"/>
      <c r="AE145" s="33"/>
      <c r="AF145" s="33"/>
      <c r="AG145" s="33"/>
      <c r="AH145" s="33"/>
      <c r="AI145" s="33"/>
      <c r="AJ145" s="33"/>
      <c r="AK145" s="33"/>
      <c r="AL145" s="3"/>
      <c r="AM145" s="3"/>
      <c r="AN145" s="3"/>
      <c r="AO145" s="3"/>
      <c r="AP145" s="3"/>
      <c r="AQ145" s="3"/>
      <c r="AR145" s="3"/>
      <c r="AS145" s="3"/>
      <c r="AT145" s="3"/>
    </row>
    <row r="146" spans="1:46">
      <c r="A146" s="2" t="s">
        <v>288</v>
      </c>
      <c r="E146">
        <f t="shared" si="104"/>
        <v>3156</v>
      </c>
      <c r="F146">
        <f t="shared" si="105"/>
        <v>-9.6669999999999998</v>
      </c>
      <c r="G146">
        <f t="shared" si="106"/>
        <v>-14.7</v>
      </c>
      <c r="H146">
        <f t="shared" si="107"/>
        <v>143</v>
      </c>
      <c r="Z146" s="33"/>
      <c r="AA146" s="33"/>
      <c r="AB146" s="33"/>
      <c r="AC146" s="33"/>
      <c r="AD146" s="33"/>
      <c r="AE146" s="33"/>
      <c r="AF146" s="33"/>
      <c r="AG146" s="33"/>
      <c r="AH146" s="33"/>
      <c r="AI146" s="33"/>
      <c r="AJ146" s="33"/>
      <c r="AK146" s="33"/>
      <c r="AL146" s="3"/>
      <c r="AM146" s="3"/>
      <c r="AN146" s="3"/>
      <c r="AO146" s="3"/>
      <c r="AP146" s="3"/>
      <c r="AQ146" s="3"/>
      <c r="AR146" s="3"/>
      <c r="AS146" s="3"/>
      <c r="AT146" s="3"/>
    </row>
    <row r="147" spans="1:46">
      <c r="A147" s="2" t="s">
        <v>289</v>
      </c>
      <c r="E147">
        <f t="shared" si="104"/>
        <v>3563</v>
      </c>
      <c r="F147">
        <f t="shared" si="105"/>
        <v>-9.5</v>
      </c>
      <c r="G147">
        <f t="shared" si="106"/>
        <v>3.0590000000000002</v>
      </c>
      <c r="H147">
        <f t="shared" si="107"/>
        <v>144</v>
      </c>
      <c r="Z147" s="33"/>
      <c r="AA147" s="33"/>
      <c r="AB147" s="33"/>
      <c r="AC147" s="33"/>
      <c r="AD147" s="33"/>
      <c r="AE147" s="33"/>
      <c r="AF147" s="33"/>
      <c r="AG147" s="33"/>
      <c r="AH147" s="33"/>
      <c r="AI147" s="33"/>
      <c r="AJ147" s="33"/>
      <c r="AK147" s="33"/>
      <c r="AL147" s="3"/>
      <c r="AM147" s="3"/>
      <c r="AN147" s="3"/>
      <c r="AO147" s="3"/>
      <c r="AP147" s="3"/>
      <c r="AQ147" s="3"/>
      <c r="AR147" s="3"/>
      <c r="AS147" s="3"/>
      <c r="AT147" s="3"/>
    </row>
    <row r="148" spans="1:46">
      <c r="A148" s="2" t="s">
        <v>290</v>
      </c>
      <c r="E148">
        <f t="shared" si="104"/>
        <v>3564</v>
      </c>
      <c r="F148">
        <f t="shared" si="105"/>
        <v>-8.5</v>
      </c>
      <c r="G148">
        <f t="shared" si="106"/>
        <v>3.073</v>
      </c>
      <c r="H148">
        <f t="shared" si="107"/>
        <v>145</v>
      </c>
      <c r="Z148" s="33"/>
      <c r="AA148" s="33"/>
      <c r="AB148" s="33"/>
      <c r="AC148" s="33"/>
      <c r="AD148" s="33"/>
      <c r="AE148" s="33"/>
      <c r="AF148" s="33"/>
      <c r="AG148" s="33"/>
      <c r="AH148" s="33"/>
      <c r="AI148" s="33"/>
      <c r="AJ148" s="33"/>
      <c r="AK148" s="33"/>
      <c r="AL148" s="3"/>
      <c r="AM148" s="3"/>
      <c r="AN148" s="3"/>
      <c r="AO148" s="3"/>
      <c r="AP148" s="3"/>
      <c r="AQ148" s="3"/>
      <c r="AR148" s="3"/>
      <c r="AS148" s="3"/>
      <c r="AT148" s="3"/>
    </row>
    <row r="149" spans="1:46">
      <c r="A149" s="2" t="s">
        <v>291</v>
      </c>
      <c r="E149">
        <f t="shared" si="104"/>
        <v>3575</v>
      </c>
      <c r="F149">
        <f t="shared" si="105"/>
        <v>-8</v>
      </c>
      <c r="G149">
        <f t="shared" si="106"/>
        <v>3.08</v>
      </c>
      <c r="H149">
        <f t="shared" si="107"/>
        <v>146</v>
      </c>
      <c r="Z149" s="33"/>
      <c r="AA149" s="33"/>
      <c r="AB149" s="33"/>
      <c r="AC149" s="33"/>
      <c r="AD149" s="33"/>
      <c r="AE149" s="33"/>
      <c r="AF149" s="33"/>
      <c r="AG149" s="33"/>
      <c r="AH149" s="33"/>
      <c r="AI149" s="33"/>
      <c r="AJ149" s="33"/>
      <c r="AK149" s="33"/>
      <c r="AL149" s="3"/>
      <c r="AM149" s="3"/>
      <c r="AN149" s="3"/>
      <c r="AO149" s="3"/>
      <c r="AP149" s="3"/>
      <c r="AQ149" s="3"/>
      <c r="AR149" s="3"/>
      <c r="AS149" s="3"/>
      <c r="AT149" s="3"/>
    </row>
    <row r="150" spans="1:46">
      <c r="A150" s="2" t="s">
        <v>292</v>
      </c>
      <c r="E150">
        <f t="shared" si="104"/>
        <v>3479</v>
      </c>
      <c r="F150">
        <f t="shared" si="105"/>
        <v>-8</v>
      </c>
      <c r="G150">
        <f t="shared" si="106"/>
        <v>2.78</v>
      </c>
      <c r="H150">
        <f t="shared" si="107"/>
        <v>147</v>
      </c>
      <c r="Z150" s="33"/>
      <c r="AA150" s="33"/>
      <c r="AB150" s="33"/>
      <c r="AC150" s="33"/>
      <c r="AD150" s="33"/>
      <c r="AE150" s="33"/>
      <c r="AF150" s="33"/>
      <c r="AG150" s="33"/>
      <c r="AH150" s="33"/>
      <c r="AI150" s="33"/>
      <c r="AJ150" s="33"/>
      <c r="AK150" s="33"/>
      <c r="AL150" s="3"/>
      <c r="AM150" s="3"/>
      <c r="AN150" s="3"/>
      <c r="AO150" s="3"/>
      <c r="AP150" s="3"/>
      <c r="AQ150" s="3"/>
      <c r="AR150" s="3"/>
      <c r="AS150" s="3"/>
      <c r="AT150" s="3"/>
    </row>
    <row r="151" spans="1:46">
      <c r="A151" s="2" t="s">
        <v>293</v>
      </c>
      <c r="E151">
        <f t="shared" si="104"/>
        <v>3480</v>
      </c>
      <c r="F151">
        <f t="shared" si="105"/>
        <v>-8</v>
      </c>
      <c r="G151">
        <f t="shared" si="106"/>
        <v>2.4</v>
      </c>
      <c r="H151">
        <f t="shared" si="107"/>
        <v>148</v>
      </c>
      <c r="Z151" s="33"/>
      <c r="AA151" s="33"/>
      <c r="AB151" s="33"/>
      <c r="AC151" s="33"/>
      <c r="AD151" s="33"/>
      <c r="AE151" s="33"/>
      <c r="AF151" s="33"/>
      <c r="AG151" s="33"/>
      <c r="AH151" s="33"/>
      <c r="AI151" s="33"/>
      <c r="AJ151" s="33"/>
      <c r="AK151" s="33"/>
      <c r="AL151" s="3"/>
      <c r="AM151" s="3"/>
      <c r="AN151" s="3"/>
      <c r="AO151" s="3"/>
      <c r="AP151" s="3"/>
      <c r="AQ151" s="3"/>
      <c r="AR151" s="3"/>
      <c r="AS151" s="3"/>
      <c r="AT151" s="3"/>
    </row>
    <row r="152" spans="1:46">
      <c r="A152" s="2" t="s">
        <v>294</v>
      </c>
      <c r="E152">
        <f t="shared" si="104"/>
        <v>3481</v>
      </c>
      <c r="F152">
        <f t="shared" si="105"/>
        <v>-8</v>
      </c>
      <c r="G152">
        <f t="shared" si="106"/>
        <v>2</v>
      </c>
      <c r="H152">
        <f t="shared" si="107"/>
        <v>149</v>
      </c>
      <c r="Z152" s="31"/>
      <c r="AA152" s="31"/>
      <c r="AB152" s="31"/>
      <c r="AC152" s="31"/>
      <c r="AD152" s="31"/>
      <c r="AE152" s="31"/>
      <c r="AF152" s="31"/>
      <c r="AG152" s="31"/>
      <c r="AH152" s="31"/>
      <c r="AI152" s="31"/>
      <c r="AJ152" s="31"/>
      <c r="AK152" s="31"/>
      <c r="AL152" s="3"/>
      <c r="AM152" s="3"/>
      <c r="AN152" s="3"/>
      <c r="AO152" s="3"/>
      <c r="AP152" s="3"/>
      <c r="AQ152" s="3"/>
      <c r="AR152" s="3"/>
      <c r="AS152" s="3"/>
      <c r="AT152" s="3"/>
    </row>
    <row r="153" spans="1:46">
      <c r="A153" s="2" t="s">
        <v>295</v>
      </c>
      <c r="E153">
        <f t="shared" si="104"/>
        <v>3482</v>
      </c>
      <c r="F153">
        <f t="shared" si="105"/>
        <v>-8</v>
      </c>
      <c r="G153">
        <f t="shared" si="106"/>
        <v>1.6</v>
      </c>
      <c r="H153">
        <f t="shared" si="107"/>
        <v>150</v>
      </c>
      <c r="Z153" s="31"/>
      <c r="AA153" s="31"/>
      <c r="AB153" s="31"/>
      <c r="AC153" s="31"/>
      <c r="AD153" s="31"/>
      <c r="AE153" s="31"/>
      <c r="AF153" s="31"/>
      <c r="AG153" s="31"/>
      <c r="AH153" s="31"/>
      <c r="AI153" s="31"/>
      <c r="AJ153" s="31"/>
      <c r="AK153" s="31"/>
      <c r="AL153" s="3"/>
      <c r="AM153" s="3"/>
      <c r="AN153" s="3"/>
      <c r="AO153" s="3"/>
      <c r="AP153" s="3"/>
      <c r="AQ153" s="3"/>
      <c r="AR153" s="3"/>
      <c r="AS153" s="3"/>
      <c r="AT153" s="3"/>
    </row>
    <row r="154" spans="1:46">
      <c r="A154" s="2" t="s">
        <v>296</v>
      </c>
      <c r="E154">
        <f t="shared" si="104"/>
        <v>3483</v>
      </c>
      <c r="F154">
        <f t="shared" si="105"/>
        <v>-8</v>
      </c>
      <c r="G154">
        <f t="shared" si="106"/>
        <v>1.2</v>
      </c>
      <c r="H154">
        <f t="shared" si="107"/>
        <v>151</v>
      </c>
      <c r="Z154" s="31"/>
      <c r="AA154" s="31"/>
      <c r="AB154" s="31"/>
      <c r="AC154" s="31"/>
      <c r="AD154" s="31"/>
      <c r="AE154" s="31"/>
      <c r="AF154" s="31"/>
      <c r="AG154" s="31"/>
      <c r="AH154" s="31"/>
      <c r="AI154" s="31"/>
      <c r="AJ154" s="31"/>
      <c r="AK154" s="31"/>
      <c r="AL154" s="3"/>
      <c r="AM154" s="3"/>
      <c r="AN154" s="3"/>
      <c r="AO154" s="3"/>
      <c r="AP154" s="3"/>
      <c r="AQ154" s="3"/>
      <c r="AR154" s="3"/>
      <c r="AS154" s="3"/>
      <c r="AT154" s="3"/>
    </row>
    <row r="155" spans="1:46">
      <c r="A155" s="2" t="s">
        <v>297</v>
      </c>
      <c r="E155">
        <f t="shared" si="104"/>
        <v>3484</v>
      </c>
      <c r="F155">
        <f t="shared" si="105"/>
        <v>-8</v>
      </c>
      <c r="G155">
        <f t="shared" si="106"/>
        <v>0.6</v>
      </c>
      <c r="H155">
        <f t="shared" si="107"/>
        <v>152</v>
      </c>
      <c r="Z155" s="31"/>
      <c r="AA155" s="31"/>
      <c r="AB155" s="31"/>
      <c r="AC155" s="31"/>
      <c r="AD155" s="31"/>
      <c r="AE155" s="31"/>
      <c r="AF155" s="31"/>
      <c r="AG155" s="31"/>
      <c r="AH155" s="31"/>
      <c r="AI155" s="31"/>
      <c r="AJ155" s="31"/>
      <c r="AK155" s="31"/>
      <c r="AL155" s="3"/>
      <c r="AM155" s="3"/>
      <c r="AN155" s="3"/>
      <c r="AO155" s="3"/>
      <c r="AP155" s="3"/>
      <c r="AQ155" s="3"/>
      <c r="AR155" s="3"/>
      <c r="AS155" s="3"/>
      <c r="AT155" s="3"/>
    </row>
    <row r="156" spans="1:46">
      <c r="A156" s="2" t="s">
        <v>298</v>
      </c>
      <c r="E156">
        <f t="shared" si="104"/>
        <v>3485</v>
      </c>
      <c r="F156">
        <f t="shared" si="105"/>
        <v>-8</v>
      </c>
      <c r="G156">
        <f t="shared" si="106"/>
        <v>0</v>
      </c>
      <c r="H156">
        <f t="shared" si="107"/>
        <v>153</v>
      </c>
      <c r="Z156" s="31"/>
      <c r="AA156" s="31"/>
      <c r="AB156" s="31"/>
      <c r="AC156" s="31"/>
      <c r="AD156" s="31"/>
      <c r="AE156" s="31"/>
      <c r="AF156" s="31"/>
      <c r="AG156" s="31"/>
      <c r="AH156" s="31"/>
      <c r="AI156" s="31"/>
      <c r="AJ156" s="31"/>
      <c r="AK156" s="31"/>
      <c r="AL156" s="3"/>
      <c r="AM156" s="3"/>
      <c r="AN156" s="3"/>
      <c r="AO156" s="3"/>
      <c r="AP156" s="3"/>
      <c r="AQ156" s="3"/>
      <c r="AR156" s="3"/>
      <c r="AS156" s="3"/>
      <c r="AT156" s="3"/>
    </row>
    <row r="157" spans="1:46">
      <c r="A157" s="2" t="s">
        <v>299</v>
      </c>
      <c r="E157">
        <f t="shared" si="104"/>
        <v>626</v>
      </c>
      <c r="F157">
        <f t="shared" si="105"/>
        <v>-8</v>
      </c>
      <c r="G157">
        <f t="shared" si="106"/>
        <v>0</v>
      </c>
      <c r="H157">
        <f t="shared" si="107"/>
        <v>154</v>
      </c>
      <c r="Z157" s="31"/>
      <c r="AA157" s="31"/>
      <c r="AB157" s="31"/>
      <c r="AC157" s="31"/>
      <c r="AD157" s="31"/>
      <c r="AE157" s="31"/>
      <c r="AF157" s="31"/>
      <c r="AG157" s="31"/>
      <c r="AH157" s="31"/>
      <c r="AI157" s="31"/>
      <c r="AJ157" s="31"/>
      <c r="AK157" s="31"/>
      <c r="AL157" s="3"/>
      <c r="AM157" s="3"/>
      <c r="AN157" s="3"/>
      <c r="AO157" s="3"/>
      <c r="AP157" s="3"/>
      <c r="AQ157" s="3"/>
      <c r="AR157" s="3"/>
      <c r="AS157" s="3"/>
      <c r="AT157" s="3"/>
    </row>
    <row r="158" spans="1:46">
      <c r="A158" s="2" t="s">
        <v>300</v>
      </c>
      <c r="E158">
        <f t="shared" si="104"/>
        <v>628</v>
      </c>
      <c r="F158">
        <f t="shared" si="105"/>
        <v>-8</v>
      </c>
      <c r="G158">
        <f t="shared" si="106"/>
        <v>-1</v>
      </c>
      <c r="H158">
        <f t="shared" si="107"/>
        <v>155</v>
      </c>
      <c r="Z158" s="31"/>
      <c r="AA158" s="31"/>
      <c r="AB158" s="31"/>
      <c r="AC158" s="31"/>
      <c r="AD158" s="31"/>
      <c r="AE158" s="31"/>
      <c r="AF158" s="31"/>
      <c r="AG158" s="31"/>
      <c r="AH158" s="31"/>
      <c r="AI158" s="31"/>
      <c r="AJ158" s="31"/>
      <c r="AK158" s="31"/>
      <c r="AL158" s="3"/>
      <c r="AM158" s="3"/>
      <c r="AN158" s="3"/>
      <c r="AO158" s="3"/>
      <c r="AP158" s="3"/>
      <c r="AQ158" s="3"/>
      <c r="AR158" s="3"/>
      <c r="AS158" s="3"/>
      <c r="AT158" s="3"/>
    </row>
    <row r="159" spans="1:46">
      <c r="A159" s="2" t="s">
        <v>301</v>
      </c>
      <c r="E159">
        <f t="shared" si="104"/>
        <v>3486</v>
      </c>
      <c r="F159">
        <f t="shared" si="105"/>
        <v>-8</v>
      </c>
      <c r="G159">
        <f t="shared" si="106"/>
        <v>-1</v>
      </c>
      <c r="H159">
        <f t="shared" si="107"/>
        <v>156</v>
      </c>
      <c r="Z159" s="31"/>
      <c r="AA159" s="31"/>
      <c r="AB159" s="31"/>
      <c r="AC159" s="31"/>
      <c r="AD159" s="31"/>
      <c r="AE159" s="31"/>
      <c r="AF159" s="31"/>
      <c r="AG159" s="31"/>
      <c r="AH159" s="31"/>
      <c r="AI159" s="31"/>
      <c r="AJ159" s="31"/>
      <c r="AK159" s="31"/>
      <c r="AL159" s="3"/>
      <c r="AM159" s="3"/>
      <c r="AN159" s="3"/>
      <c r="AO159" s="3"/>
      <c r="AP159" s="3"/>
      <c r="AQ159" s="3"/>
      <c r="AR159" s="3"/>
      <c r="AS159" s="3"/>
      <c r="AT159" s="3"/>
    </row>
    <row r="160" spans="1:46">
      <c r="A160" s="2" t="s">
        <v>302</v>
      </c>
      <c r="E160">
        <f t="shared" si="104"/>
        <v>3487</v>
      </c>
      <c r="F160">
        <f t="shared" si="105"/>
        <v>-8</v>
      </c>
      <c r="G160">
        <f t="shared" si="106"/>
        <v>-2</v>
      </c>
      <c r="Z160"/>
      <c r="AA160"/>
      <c r="AB160"/>
      <c r="AC160"/>
      <c r="AD160"/>
      <c r="AE160"/>
      <c r="AF160"/>
      <c r="AG160"/>
      <c r="AH160"/>
      <c r="AI160"/>
      <c r="AJ160"/>
      <c r="AK160"/>
      <c r="AL160"/>
    </row>
    <row r="161" spans="1:38">
      <c r="A161" s="2" t="s">
        <v>303</v>
      </c>
      <c r="E161">
        <f t="shared" si="104"/>
        <v>630</v>
      </c>
      <c r="F161">
        <f t="shared" si="105"/>
        <v>-8</v>
      </c>
      <c r="G161">
        <f t="shared" si="106"/>
        <v>-2</v>
      </c>
      <c r="Z161"/>
      <c r="AA161"/>
      <c r="AB161"/>
      <c r="AC161"/>
      <c r="AD161"/>
      <c r="AE161"/>
      <c r="AF161"/>
      <c r="AG161"/>
      <c r="AH161"/>
      <c r="AI161"/>
      <c r="AJ161"/>
      <c r="AK161"/>
      <c r="AL161"/>
    </row>
    <row r="162" spans="1:38">
      <c r="A162" s="2" t="s">
        <v>304</v>
      </c>
      <c r="E162">
        <f t="shared" si="104"/>
        <v>3488</v>
      </c>
      <c r="F162">
        <f t="shared" si="105"/>
        <v>-8</v>
      </c>
      <c r="G162">
        <f t="shared" si="106"/>
        <v>-2.8330000000000002</v>
      </c>
      <c r="Z162"/>
      <c r="AA162"/>
      <c r="AB162"/>
      <c r="AC162"/>
      <c r="AD162"/>
      <c r="AE162"/>
      <c r="AF162"/>
      <c r="AG162"/>
      <c r="AH162"/>
      <c r="AI162"/>
      <c r="AJ162"/>
      <c r="AK162"/>
      <c r="AL162"/>
    </row>
    <row r="163" spans="1:38">
      <c r="A163" s="2" t="s">
        <v>305</v>
      </c>
      <c r="E163">
        <f t="shared" si="104"/>
        <v>632</v>
      </c>
      <c r="F163">
        <f t="shared" si="105"/>
        <v>-8</v>
      </c>
      <c r="G163">
        <f t="shared" si="106"/>
        <v>-2.8330000000000002</v>
      </c>
      <c r="Z163"/>
      <c r="AA163"/>
      <c r="AB163"/>
      <c r="AC163"/>
      <c r="AD163"/>
      <c r="AE163"/>
      <c r="AF163"/>
      <c r="AG163"/>
      <c r="AH163"/>
      <c r="AI163"/>
      <c r="AJ163"/>
      <c r="AK163"/>
      <c r="AL163"/>
    </row>
    <row r="164" spans="1:38">
      <c r="A164" s="2" t="s">
        <v>306</v>
      </c>
      <c r="E164">
        <f t="shared" si="104"/>
        <v>3489</v>
      </c>
      <c r="F164">
        <f t="shared" si="105"/>
        <v>-8</v>
      </c>
      <c r="G164">
        <f t="shared" si="106"/>
        <v>-3.6669999999999998</v>
      </c>
      <c r="Z164"/>
      <c r="AA164"/>
      <c r="AB164"/>
      <c r="AC164"/>
      <c r="AD164"/>
      <c r="AE164"/>
      <c r="AF164"/>
      <c r="AG164"/>
      <c r="AH164"/>
      <c r="AI164"/>
      <c r="AJ164"/>
      <c r="AK164"/>
      <c r="AL164"/>
    </row>
    <row r="165" spans="1:38">
      <c r="A165" s="2" t="s">
        <v>307</v>
      </c>
      <c r="E165">
        <f t="shared" si="104"/>
        <v>634</v>
      </c>
      <c r="F165">
        <f t="shared" si="105"/>
        <v>-8</v>
      </c>
      <c r="G165">
        <f t="shared" si="106"/>
        <v>-3.6669999999999998</v>
      </c>
      <c r="Z165"/>
      <c r="AA165"/>
      <c r="AB165"/>
      <c r="AC165"/>
      <c r="AD165"/>
      <c r="AE165"/>
      <c r="AF165"/>
      <c r="AG165"/>
      <c r="AH165"/>
      <c r="AI165"/>
      <c r="AJ165"/>
      <c r="AK165"/>
      <c r="AL165"/>
    </row>
    <row r="166" spans="1:38">
      <c r="A166" s="2" t="s">
        <v>308</v>
      </c>
      <c r="E166">
        <f t="shared" si="104"/>
        <v>3490</v>
      </c>
      <c r="F166">
        <f t="shared" si="105"/>
        <v>-8</v>
      </c>
      <c r="G166">
        <f t="shared" si="106"/>
        <v>-4.5</v>
      </c>
      <c r="Z166"/>
      <c r="AA166"/>
      <c r="AB166"/>
      <c r="AC166"/>
      <c r="AD166"/>
      <c r="AE166"/>
      <c r="AF166"/>
      <c r="AG166"/>
      <c r="AH166"/>
      <c r="AI166"/>
      <c r="AJ166"/>
      <c r="AK166"/>
      <c r="AL166"/>
    </row>
    <row r="167" spans="1:38">
      <c r="A167" s="2" t="s">
        <v>309</v>
      </c>
      <c r="E167">
        <f t="shared" si="104"/>
        <v>636</v>
      </c>
      <c r="F167">
        <f t="shared" si="105"/>
        <v>-8</v>
      </c>
      <c r="G167">
        <f t="shared" si="106"/>
        <v>-4.5</v>
      </c>
      <c r="Z167"/>
      <c r="AA167"/>
      <c r="AB167"/>
      <c r="AC167"/>
      <c r="AD167"/>
      <c r="AE167"/>
      <c r="AF167"/>
      <c r="AG167"/>
      <c r="AH167"/>
      <c r="AI167"/>
      <c r="AJ167"/>
      <c r="AK167"/>
      <c r="AL167"/>
    </row>
    <row r="168" spans="1:38">
      <c r="A168" s="2" t="s">
        <v>310</v>
      </c>
      <c r="E168">
        <f t="shared" si="104"/>
        <v>638</v>
      </c>
      <c r="F168">
        <f t="shared" si="105"/>
        <v>-8</v>
      </c>
      <c r="G168">
        <f t="shared" si="106"/>
        <v>-5.3330000000000002</v>
      </c>
      <c r="Z168"/>
      <c r="AA168"/>
      <c r="AB168"/>
      <c r="AC168"/>
      <c r="AD168"/>
      <c r="AE168"/>
      <c r="AF168"/>
      <c r="AG168"/>
      <c r="AH168"/>
      <c r="AI168"/>
      <c r="AJ168"/>
      <c r="AK168"/>
      <c r="AL168"/>
    </row>
    <row r="169" spans="1:38">
      <c r="A169" s="2" t="s">
        <v>311</v>
      </c>
      <c r="E169">
        <f t="shared" si="104"/>
        <v>3491</v>
      </c>
      <c r="F169">
        <f t="shared" si="105"/>
        <v>-8</v>
      </c>
      <c r="G169">
        <f t="shared" si="106"/>
        <v>-5.3330000000000002</v>
      </c>
      <c r="Z169"/>
      <c r="AA169"/>
      <c r="AB169"/>
      <c r="AC169"/>
      <c r="AD169"/>
      <c r="AE169"/>
      <c r="AF169"/>
      <c r="AG169"/>
      <c r="AH169"/>
      <c r="AI169"/>
      <c r="AJ169"/>
      <c r="AK169"/>
      <c r="AL169"/>
    </row>
    <row r="170" spans="1:38">
      <c r="A170" s="2" t="s">
        <v>312</v>
      </c>
      <c r="E170">
        <f t="shared" si="104"/>
        <v>3492</v>
      </c>
      <c r="F170">
        <f t="shared" si="105"/>
        <v>-8</v>
      </c>
      <c r="G170">
        <f t="shared" si="106"/>
        <v>-6.1669999999999998</v>
      </c>
      <c r="Z170"/>
      <c r="AA170"/>
      <c r="AB170"/>
      <c r="AC170"/>
      <c r="AD170"/>
      <c r="AE170"/>
      <c r="AF170"/>
      <c r="AG170"/>
      <c r="AH170"/>
      <c r="AI170"/>
      <c r="AJ170"/>
      <c r="AK170"/>
      <c r="AL170"/>
    </row>
    <row r="171" spans="1:38">
      <c r="A171" s="2" t="s">
        <v>313</v>
      </c>
      <c r="E171">
        <f t="shared" si="104"/>
        <v>640</v>
      </c>
      <c r="F171">
        <f t="shared" si="105"/>
        <v>-8</v>
      </c>
      <c r="G171">
        <f t="shared" si="106"/>
        <v>-6.1669999999999998</v>
      </c>
      <c r="Z171"/>
      <c r="AA171"/>
      <c r="AB171"/>
      <c r="AC171"/>
      <c r="AD171"/>
      <c r="AE171"/>
      <c r="AF171"/>
      <c r="AG171"/>
      <c r="AH171"/>
      <c r="AI171"/>
      <c r="AJ171"/>
      <c r="AK171"/>
      <c r="AL171"/>
    </row>
    <row r="172" spans="1:38">
      <c r="A172" s="2" t="s">
        <v>314</v>
      </c>
      <c r="E172">
        <f t="shared" si="104"/>
        <v>3493</v>
      </c>
      <c r="F172">
        <f t="shared" si="105"/>
        <v>-8</v>
      </c>
      <c r="G172">
        <f t="shared" si="106"/>
        <v>-7</v>
      </c>
      <c r="Z172"/>
      <c r="AA172"/>
      <c r="AB172"/>
      <c r="AC172"/>
      <c r="AD172"/>
      <c r="AE172"/>
      <c r="AF172"/>
      <c r="AG172"/>
      <c r="AH172"/>
      <c r="AI172"/>
      <c r="AJ172"/>
      <c r="AK172"/>
      <c r="AL172"/>
    </row>
    <row r="173" spans="1:38">
      <c r="A173" s="2" t="s">
        <v>315</v>
      </c>
      <c r="E173">
        <f t="shared" si="104"/>
        <v>642</v>
      </c>
      <c r="F173">
        <f t="shared" si="105"/>
        <v>-8</v>
      </c>
      <c r="G173">
        <f t="shared" si="106"/>
        <v>-7</v>
      </c>
      <c r="Z173"/>
      <c r="AA173"/>
      <c r="AB173"/>
      <c r="AC173"/>
      <c r="AD173"/>
      <c r="AE173"/>
      <c r="AF173"/>
      <c r="AG173"/>
      <c r="AH173"/>
      <c r="AI173"/>
      <c r="AJ173"/>
      <c r="AK173"/>
      <c r="AL173"/>
    </row>
    <row r="174" spans="1:38">
      <c r="A174" s="2" t="s">
        <v>316</v>
      </c>
      <c r="E174">
        <f t="shared" si="104"/>
        <v>3494</v>
      </c>
      <c r="F174">
        <f t="shared" si="105"/>
        <v>-8</v>
      </c>
      <c r="G174">
        <f t="shared" si="106"/>
        <v>-7.5</v>
      </c>
      <c r="Z174"/>
      <c r="AA174"/>
      <c r="AB174"/>
      <c r="AC174"/>
      <c r="AD174"/>
      <c r="AE174"/>
      <c r="AF174"/>
      <c r="AG174"/>
      <c r="AH174"/>
      <c r="AI174"/>
      <c r="AJ174"/>
      <c r="AK174"/>
      <c r="AL174"/>
    </row>
    <row r="175" spans="1:38">
      <c r="A175" s="2" t="s">
        <v>317</v>
      </c>
      <c r="E175">
        <f t="shared" si="104"/>
        <v>644</v>
      </c>
      <c r="F175">
        <f t="shared" si="105"/>
        <v>-8</v>
      </c>
      <c r="G175">
        <f t="shared" si="106"/>
        <v>-7.5</v>
      </c>
      <c r="Z175"/>
      <c r="AA175"/>
      <c r="AB175"/>
      <c r="AC175"/>
      <c r="AD175"/>
      <c r="AE175"/>
      <c r="AF175"/>
      <c r="AG175"/>
      <c r="AH175"/>
      <c r="AI175"/>
      <c r="AJ175"/>
      <c r="AK175"/>
      <c r="AL175"/>
    </row>
    <row r="176" spans="1:38">
      <c r="A176" s="2" t="s">
        <v>318</v>
      </c>
      <c r="E176">
        <f t="shared" si="104"/>
        <v>3495</v>
      </c>
      <c r="F176">
        <f t="shared" si="105"/>
        <v>-8</v>
      </c>
      <c r="G176">
        <f t="shared" si="106"/>
        <v>-8.1999999999999993</v>
      </c>
      <c r="Z176"/>
      <c r="AA176"/>
      <c r="AB176"/>
      <c r="AC176"/>
      <c r="AD176"/>
      <c r="AE176"/>
      <c r="AF176"/>
      <c r="AG176"/>
      <c r="AH176"/>
      <c r="AI176"/>
      <c r="AJ176"/>
      <c r="AK176"/>
      <c r="AL176"/>
    </row>
    <row r="177" spans="1:38">
      <c r="A177" s="2" t="s">
        <v>319</v>
      </c>
      <c r="E177">
        <f t="shared" si="104"/>
        <v>646</v>
      </c>
      <c r="F177">
        <f t="shared" si="105"/>
        <v>-8</v>
      </c>
      <c r="G177">
        <f t="shared" si="106"/>
        <v>-8.1999999999999993</v>
      </c>
      <c r="Z177"/>
      <c r="AA177"/>
      <c r="AB177"/>
      <c r="AC177"/>
      <c r="AD177"/>
      <c r="AE177"/>
      <c r="AF177"/>
      <c r="AG177"/>
      <c r="AH177"/>
      <c r="AI177"/>
      <c r="AJ177"/>
      <c r="AK177"/>
      <c r="AL177"/>
    </row>
    <row r="178" spans="1:38">
      <c r="A178" s="2" t="s">
        <v>320</v>
      </c>
      <c r="E178">
        <f t="shared" si="104"/>
        <v>3496</v>
      </c>
      <c r="F178">
        <f t="shared" si="105"/>
        <v>-8</v>
      </c>
      <c r="G178">
        <f t="shared" si="106"/>
        <v>-8.9</v>
      </c>
      <c r="Z178"/>
      <c r="AA178"/>
      <c r="AB178"/>
      <c r="AC178"/>
      <c r="AD178"/>
      <c r="AE178"/>
      <c r="AF178"/>
      <c r="AG178"/>
      <c r="AH178"/>
      <c r="AI178"/>
      <c r="AJ178"/>
      <c r="AK178"/>
      <c r="AL178"/>
    </row>
    <row r="179" spans="1:38">
      <c r="A179" s="2" t="s">
        <v>321</v>
      </c>
      <c r="E179">
        <f t="shared" si="104"/>
        <v>648</v>
      </c>
      <c r="F179">
        <f t="shared" si="105"/>
        <v>-8</v>
      </c>
      <c r="G179">
        <f t="shared" si="106"/>
        <v>-8.9</v>
      </c>
      <c r="Z179"/>
      <c r="AA179"/>
      <c r="AB179"/>
      <c r="AC179"/>
      <c r="AD179"/>
      <c r="AE179"/>
      <c r="AF179"/>
      <c r="AG179"/>
      <c r="AH179"/>
      <c r="AI179"/>
      <c r="AJ179"/>
      <c r="AK179"/>
      <c r="AL179"/>
    </row>
    <row r="180" spans="1:38">
      <c r="A180" s="2" t="s">
        <v>322</v>
      </c>
      <c r="E180">
        <f t="shared" si="104"/>
        <v>3497</v>
      </c>
      <c r="F180">
        <f t="shared" si="105"/>
        <v>-8</v>
      </c>
      <c r="G180">
        <f t="shared" si="106"/>
        <v>-9.6</v>
      </c>
      <c r="Z180"/>
      <c r="AA180"/>
      <c r="AB180"/>
      <c r="AC180"/>
      <c r="AD180"/>
      <c r="AE180"/>
      <c r="AF180"/>
      <c r="AG180"/>
      <c r="AH180"/>
      <c r="AI180"/>
      <c r="AJ180"/>
      <c r="AK180"/>
      <c r="AL180"/>
    </row>
    <row r="181" spans="1:38">
      <c r="A181" s="2" t="s">
        <v>323</v>
      </c>
      <c r="E181">
        <f t="shared" si="104"/>
        <v>650</v>
      </c>
      <c r="F181">
        <f t="shared" si="105"/>
        <v>-8</v>
      </c>
      <c r="G181">
        <f t="shared" si="106"/>
        <v>-9.6</v>
      </c>
      <c r="Z181"/>
      <c r="AA181"/>
      <c r="AB181"/>
      <c r="AC181"/>
      <c r="AD181"/>
      <c r="AE181"/>
      <c r="AF181"/>
      <c r="AG181"/>
      <c r="AH181"/>
      <c r="AI181"/>
      <c r="AJ181"/>
      <c r="AK181"/>
      <c r="AL181"/>
    </row>
    <row r="182" spans="1:38">
      <c r="A182" s="2" t="s">
        <v>324</v>
      </c>
      <c r="E182">
        <f t="shared" si="104"/>
        <v>3498</v>
      </c>
      <c r="F182">
        <f t="shared" si="105"/>
        <v>-8</v>
      </c>
      <c r="G182">
        <f t="shared" si="106"/>
        <v>-10.1</v>
      </c>
      <c r="Z182"/>
      <c r="AA182"/>
      <c r="AB182"/>
      <c r="AC182"/>
      <c r="AD182"/>
      <c r="AE182"/>
      <c r="AF182"/>
      <c r="AG182"/>
      <c r="AH182"/>
      <c r="AI182"/>
      <c r="AJ182"/>
      <c r="AK182"/>
      <c r="AL182"/>
    </row>
    <row r="183" spans="1:38">
      <c r="A183" s="2" t="s">
        <v>325</v>
      </c>
      <c r="E183">
        <f t="shared" si="104"/>
        <v>2812</v>
      </c>
      <c r="F183">
        <f t="shared" si="105"/>
        <v>-8</v>
      </c>
      <c r="G183">
        <f t="shared" si="106"/>
        <v>-10.1</v>
      </c>
      <c r="Z183"/>
      <c r="AA183"/>
      <c r="AB183"/>
      <c r="AC183"/>
      <c r="AD183"/>
      <c r="AE183"/>
      <c r="AF183"/>
      <c r="AG183"/>
      <c r="AH183"/>
      <c r="AI183"/>
      <c r="AJ183"/>
      <c r="AK183"/>
      <c r="AL183"/>
    </row>
    <row r="184" spans="1:38">
      <c r="A184" s="2" t="s">
        <v>326</v>
      </c>
      <c r="E184">
        <f t="shared" si="104"/>
        <v>3499</v>
      </c>
      <c r="F184">
        <f t="shared" si="105"/>
        <v>-8</v>
      </c>
      <c r="G184">
        <f t="shared" si="106"/>
        <v>-10.6</v>
      </c>
      <c r="Z184"/>
      <c r="AA184"/>
      <c r="AB184"/>
      <c r="AC184"/>
      <c r="AD184"/>
      <c r="AE184"/>
      <c r="AF184"/>
      <c r="AG184"/>
      <c r="AH184"/>
      <c r="AI184"/>
      <c r="AJ184"/>
      <c r="AK184"/>
      <c r="AL184"/>
    </row>
    <row r="185" spans="1:38">
      <c r="A185" s="2" t="s">
        <v>327</v>
      </c>
      <c r="E185">
        <f t="shared" si="104"/>
        <v>2786</v>
      </c>
      <c r="F185">
        <f t="shared" si="105"/>
        <v>-8</v>
      </c>
      <c r="G185">
        <f t="shared" si="106"/>
        <v>-10.6</v>
      </c>
      <c r="Z185"/>
      <c r="AA185"/>
      <c r="AB185"/>
      <c r="AC185"/>
      <c r="AD185"/>
      <c r="AE185"/>
      <c r="AF185"/>
      <c r="AG185"/>
      <c r="AH185"/>
      <c r="AI185"/>
      <c r="AJ185"/>
      <c r="AK185"/>
      <c r="AL185"/>
    </row>
    <row r="186" spans="1:38">
      <c r="A186" s="2" t="s">
        <v>328</v>
      </c>
      <c r="E186">
        <f t="shared" si="104"/>
        <v>3500</v>
      </c>
      <c r="F186">
        <f t="shared" si="105"/>
        <v>-8</v>
      </c>
      <c r="G186">
        <f t="shared" si="106"/>
        <v>-11.1</v>
      </c>
      <c r="Z186"/>
      <c r="AA186"/>
      <c r="AB186"/>
      <c r="AC186"/>
      <c r="AD186"/>
      <c r="AE186"/>
      <c r="AF186"/>
      <c r="AG186"/>
      <c r="AH186"/>
      <c r="AI186"/>
      <c r="AJ186"/>
      <c r="AK186"/>
      <c r="AL186"/>
    </row>
    <row r="187" spans="1:38">
      <c r="A187" s="2" t="s">
        <v>329</v>
      </c>
      <c r="E187">
        <f t="shared" si="104"/>
        <v>2830</v>
      </c>
      <c r="F187">
        <f t="shared" si="105"/>
        <v>-8</v>
      </c>
      <c r="G187">
        <f t="shared" si="106"/>
        <v>-11.1</v>
      </c>
      <c r="Z187"/>
      <c r="AA187"/>
      <c r="AB187"/>
      <c r="AC187"/>
      <c r="AD187"/>
      <c r="AE187"/>
      <c r="AF187"/>
      <c r="AG187"/>
      <c r="AH187"/>
      <c r="AI187"/>
      <c r="AJ187"/>
      <c r="AK187"/>
      <c r="AL187"/>
    </row>
    <row r="188" spans="1:38">
      <c r="A188" s="2" t="s">
        <v>330</v>
      </c>
      <c r="E188">
        <f t="shared" si="104"/>
        <v>2369</v>
      </c>
      <c r="F188">
        <f t="shared" si="105"/>
        <v>-8</v>
      </c>
      <c r="G188">
        <f t="shared" si="106"/>
        <v>-11.6</v>
      </c>
      <c r="Z188"/>
      <c r="AA188"/>
      <c r="AB188"/>
      <c r="AC188"/>
      <c r="AD188"/>
      <c r="AE188"/>
      <c r="AF188"/>
      <c r="AG188"/>
      <c r="AH188"/>
      <c r="AI188"/>
      <c r="AJ188"/>
      <c r="AK188"/>
      <c r="AL188"/>
    </row>
    <row r="189" spans="1:38">
      <c r="A189" s="2" t="s">
        <v>331</v>
      </c>
      <c r="E189">
        <f t="shared" si="104"/>
        <v>3501</v>
      </c>
      <c r="F189">
        <f t="shared" si="105"/>
        <v>-8</v>
      </c>
      <c r="G189">
        <f t="shared" si="106"/>
        <v>-11.6</v>
      </c>
      <c r="Z189"/>
      <c r="AA189"/>
      <c r="AB189"/>
      <c r="AC189"/>
      <c r="AD189"/>
      <c r="AE189"/>
      <c r="AF189"/>
      <c r="AG189"/>
      <c r="AH189"/>
      <c r="AI189"/>
      <c r="AJ189"/>
      <c r="AK189"/>
      <c r="AL189"/>
    </row>
    <row r="190" spans="1:38">
      <c r="A190" s="2" t="s">
        <v>332</v>
      </c>
      <c r="E190">
        <f t="shared" si="104"/>
        <v>3502</v>
      </c>
      <c r="F190">
        <f t="shared" si="105"/>
        <v>-8</v>
      </c>
      <c r="G190">
        <f t="shared" si="106"/>
        <v>-12.4</v>
      </c>
      <c r="Z190"/>
      <c r="AA190"/>
      <c r="AB190"/>
      <c r="AC190"/>
      <c r="AD190"/>
      <c r="AE190"/>
      <c r="AF190"/>
      <c r="AG190"/>
      <c r="AH190"/>
      <c r="AI190"/>
      <c r="AJ190"/>
      <c r="AK190"/>
      <c r="AL190"/>
    </row>
    <row r="191" spans="1:38">
      <c r="A191" s="2" t="s">
        <v>333</v>
      </c>
      <c r="E191">
        <f t="shared" si="104"/>
        <v>2368</v>
      </c>
      <c r="F191">
        <f t="shared" si="105"/>
        <v>-8</v>
      </c>
      <c r="G191">
        <f t="shared" si="106"/>
        <v>-12.4</v>
      </c>
      <c r="Z191"/>
      <c r="AA191"/>
      <c r="AB191"/>
      <c r="AC191"/>
      <c r="AD191"/>
      <c r="AE191"/>
      <c r="AF191"/>
      <c r="AG191"/>
      <c r="AH191"/>
      <c r="AI191"/>
      <c r="AJ191"/>
      <c r="AK191"/>
      <c r="AL191"/>
    </row>
    <row r="192" spans="1:38">
      <c r="A192" s="2" t="s">
        <v>334</v>
      </c>
      <c r="E192">
        <f t="shared" si="104"/>
        <v>3503</v>
      </c>
      <c r="F192">
        <f t="shared" si="105"/>
        <v>-8</v>
      </c>
      <c r="G192">
        <f t="shared" si="106"/>
        <v>-13.2</v>
      </c>
      <c r="Z192"/>
      <c r="AA192"/>
      <c r="AB192"/>
      <c r="AC192"/>
      <c r="AD192"/>
      <c r="AE192"/>
      <c r="AF192"/>
      <c r="AG192"/>
      <c r="AH192"/>
      <c r="AI192"/>
      <c r="AJ192"/>
      <c r="AK192"/>
      <c r="AL192"/>
    </row>
    <row r="193" spans="1:38">
      <c r="A193" s="2" t="s">
        <v>335</v>
      </c>
      <c r="E193">
        <f t="shared" si="104"/>
        <v>2367</v>
      </c>
      <c r="F193">
        <f t="shared" si="105"/>
        <v>-8</v>
      </c>
      <c r="G193">
        <f t="shared" si="106"/>
        <v>-13.2</v>
      </c>
      <c r="Z193"/>
      <c r="AA193"/>
      <c r="AB193"/>
      <c r="AC193"/>
      <c r="AD193"/>
      <c r="AE193"/>
      <c r="AF193"/>
      <c r="AG193"/>
      <c r="AH193"/>
      <c r="AI193"/>
      <c r="AJ193"/>
      <c r="AK193"/>
      <c r="AL193"/>
    </row>
    <row r="194" spans="1:38">
      <c r="A194" s="2" t="s">
        <v>336</v>
      </c>
      <c r="E194">
        <f t="shared" si="104"/>
        <v>3504</v>
      </c>
      <c r="F194">
        <f t="shared" si="105"/>
        <v>-8</v>
      </c>
      <c r="G194">
        <f t="shared" si="106"/>
        <v>-13.95</v>
      </c>
      <c r="Z194"/>
      <c r="AA194"/>
      <c r="AB194"/>
      <c r="AC194"/>
      <c r="AD194"/>
      <c r="AE194"/>
      <c r="AF194"/>
      <c r="AG194"/>
      <c r="AH194"/>
      <c r="AI194"/>
      <c r="AJ194"/>
      <c r="AK194"/>
      <c r="AL194"/>
    </row>
    <row r="195" spans="1:38">
      <c r="A195" s="2" t="s">
        <v>337</v>
      </c>
      <c r="E195">
        <f t="shared" si="104"/>
        <v>3350</v>
      </c>
      <c r="F195">
        <f t="shared" si="105"/>
        <v>-8</v>
      </c>
      <c r="G195">
        <f t="shared" si="106"/>
        <v>-13.95</v>
      </c>
      <c r="Z195"/>
      <c r="AA195"/>
      <c r="AB195"/>
      <c r="AC195"/>
      <c r="AD195"/>
      <c r="AE195"/>
      <c r="AF195"/>
      <c r="AG195"/>
      <c r="AH195"/>
      <c r="AI195"/>
      <c r="AJ195"/>
      <c r="AK195"/>
      <c r="AL195"/>
    </row>
    <row r="196" spans="1:38">
      <c r="A196" s="2" t="s">
        <v>338</v>
      </c>
      <c r="E196">
        <f t="shared" ref="E196:E259" si="108">VALUE(LEFT($A196,5))</f>
        <v>3505</v>
      </c>
      <c r="F196">
        <f t="shared" ref="F196:F259" si="109">VALUE(RIGHT(LEFT($A196,20),10))</f>
        <v>-8</v>
      </c>
      <c r="G196">
        <f t="shared" ref="G196:G259" si="110">VALUE(RIGHT(LEFT($A196,30),10))</f>
        <v>-14.7</v>
      </c>
      <c r="Z196"/>
      <c r="AA196"/>
      <c r="AB196"/>
      <c r="AC196"/>
      <c r="AD196"/>
      <c r="AE196"/>
      <c r="AF196"/>
      <c r="AG196"/>
      <c r="AH196"/>
      <c r="AI196"/>
      <c r="AJ196"/>
      <c r="AK196"/>
      <c r="AL196"/>
    </row>
    <row r="197" spans="1:38">
      <c r="A197" s="2" t="s">
        <v>339</v>
      </c>
      <c r="E197">
        <f t="shared" si="108"/>
        <v>3159</v>
      </c>
      <c r="F197">
        <f t="shared" si="109"/>
        <v>-8</v>
      </c>
      <c r="G197">
        <f t="shared" si="110"/>
        <v>-14.7</v>
      </c>
      <c r="Z197"/>
      <c r="AA197"/>
      <c r="AB197"/>
      <c r="AC197"/>
      <c r="AD197"/>
      <c r="AE197"/>
      <c r="AF197"/>
      <c r="AG197"/>
      <c r="AH197"/>
      <c r="AI197"/>
      <c r="AJ197"/>
      <c r="AK197"/>
      <c r="AL197"/>
    </row>
    <row r="198" spans="1:38">
      <c r="A198" s="2" t="s">
        <v>340</v>
      </c>
      <c r="E198">
        <f t="shared" si="108"/>
        <v>3506</v>
      </c>
      <c r="F198">
        <f t="shared" si="109"/>
        <v>-8</v>
      </c>
      <c r="G198">
        <f t="shared" si="110"/>
        <v>-15.45</v>
      </c>
      <c r="Z198"/>
      <c r="AA198"/>
      <c r="AB198"/>
      <c r="AC198"/>
      <c r="AD198"/>
      <c r="AE198"/>
      <c r="AF198"/>
      <c r="AG198"/>
      <c r="AH198"/>
      <c r="AI198"/>
      <c r="AJ198"/>
      <c r="AK198"/>
      <c r="AL198"/>
    </row>
    <row r="199" spans="1:38">
      <c r="A199" s="2" t="s">
        <v>341</v>
      </c>
      <c r="E199">
        <f t="shared" si="108"/>
        <v>3377</v>
      </c>
      <c r="F199">
        <f t="shared" si="109"/>
        <v>-8</v>
      </c>
      <c r="G199">
        <f t="shared" si="110"/>
        <v>-15.45</v>
      </c>
      <c r="Z199"/>
      <c r="AA199"/>
      <c r="AB199"/>
      <c r="AC199"/>
      <c r="AD199"/>
      <c r="AE199"/>
      <c r="AF199"/>
      <c r="AG199"/>
      <c r="AH199"/>
      <c r="AI199"/>
      <c r="AJ199"/>
      <c r="AK199"/>
      <c r="AL199"/>
    </row>
    <row r="200" spans="1:38">
      <c r="A200" s="2" t="s">
        <v>342</v>
      </c>
      <c r="E200">
        <f t="shared" si="108"/>
        <v>3507</v>
      </c>
      <c r="F200">
        <f t="shared" si="109"/>
        <v>-8</v>
      </c>
      <c r="G200">
        <f t="shared" si="110"/>
        <v>-16.2</v>
      </c>
    </row>
    <row r="201" spans="1:38">
      <c r="A201" s="2" t="s">
        <v>343</v>
      </c>
      <c r="E201">
        <f t="shared" si="108"/>
        <v>664</v>
      </c>
      <c r="F201">
        <f t="shared" si="109"/>
        <v>-8</v>
      </c>
      <c r="G201">
        <f t="shared" si="110"/>
        <v>-16.2</v>
      </c>
    </row>
    <row r="202" spans="1:38">
      <c r="A202" s="2" t="s">
        <v>344</v>
      </c>
      <c r="E202">
        <f t="shared" si="108"/>
        <v>666</v>
      </c>
      <c r="F202">
        <f t="shared" si="109"/>
        <v>-8</v>
      </c>
      <c r="G202">
        <f t="shared" si="110"/>
        <v>-18.5</v>
      </c>
    </row>
    <row r="203" spans="1:38">
      <c r="A203" s="2" t="s">
        <v>345</v>
      </c>
      <c r="E203">
        <f t="shared" si="108"/>
        <v>667</v>
      </c>
      <c r="F203">
        <f t="shared" si="109"/>
        <v>-8</v>
      </c>
      <c r="G203">
        <f t="shared" si="110"/>
        <v>-20.67</v>
      </c>
    </row>
    <row r="204" spans="1:38">
      <c r="A204" s="2" t="s">
        <v>346</v>
      </c>
      <c r="E204">
        <f t="shared" si="108"/>
        <v>668</v>
      </c>
      <c r="F204">
        <f t="shared" si="109"/>
        <v>-8</v>
      </c>
      <c r="G204">
        <f t="shared" si="110"/>
        <v>-22.83</v>
      </c>
    </row>
    <row r="205" spans="1:38">
      <c r="A205" s="2" t="s">
        <v>347</v>
      </c>
      <c r="E205">
        <f t="shared" si="108"/>
        <v>669</v>
      </c>
      <c r="F205">
        <f t="shared" si="109"/>
        <v>-8</v>
      </c>
      <c r="G205">
        <f t="shared" si="110"/>
        <v>-25</v>
      </c>
    </row>
    <row r="206" spans="1:38">
      <c r="A206" s="2" t="s">
        <v>348</v>
      </c>
      <c r="E206">
        <f t="shared" si="108"/>
        <v>3566</v>
      </c>
      <c r="F206">
        <f t="shared" si="109"/>
        <v>-7.5</v>
      </c>
      <c r="G206">
        <f t="shared" si="110"/>
        <v>3.0870000000000002</v>
      </c>
    </row>
    <row r="207" spans="1:38">
      <c r="A207" s="2" t="s">
        <v>349</v>
      </c>
      <c r="E207">
        <f t="shared" si="108"/>
        <v>3567</v>
      </c>
      <c r="F207">
        <f t="shared" si="109"/>
        <v>-6.5</v>
      </c>
      <c r="G207">
        <f t="shared" si="110"/>
        <v>3.101</v>
      </c>
    </row>
    <row r="208" spans="1:38">
      <c r="A208" s="2" t="s">
        <v>350</v>
      </c>
      <c r="E208">
        <f t="shared" si="108"/>
        <v>3351</v>
      </c>
      <c r="F208">
        <f t="shared" si="109"/>
        <v>-6.3330000000000002</v>
      </c>
      <c r="G208">
        <f t="shared" si="110"/>
        <v>-13.95</v>
      </c>
    </row>
    <row r="209" spans="1:7">
      <c r="A209" s="2" t="s">
        <v>351</v>
      </c>
      <c r="E209">
        <f t="shared" si="108"/>
        <v>3162</v>
      </c>
      <c r="F209">
        <f t="shared" si="109"/>
        <v>-6.3330000000000002</v>
      </c>
      <c r="G209">
        <f t="shared" si="110"/>
        <v>-14.7</v>
      </c>
    </row>
    <row r="210" spans="1:7">
      <c r="A210" s="2" t="s">
        <v>352</v>
      </c>
      <c r="E210">
        <f t="shared" si="108"/>
        <v>3378</v>
      </c>
      <c r="F210">
        <f t="shared" si="109"/>
        <v>-6.3330000000000002</v>
      </c>
      <c r="G210">
        <f t="shared" si="110"/>
        <v>-15.45</v>
      </c>
    </row>
    <row r="211" spans="1:7">
      <c r="A211" s="2" t="s">
        <v>353</v>
      </c>
      <c r="E211">
        <f t="shared" si="108"/>
        <v>2813</v>
      </c>
      <c r="F211">
        <f t="shared" si="109"/>
        <v>-6.3330000000000002</v>
      </c>
      <c r="G211">
        <f t="shared" si="110"/>
        <v>-10.1</v>
      </c>
    </row>
    <row r="212" spans="1:7">
      <c r="A212" s="2" t="s">
        <v>354</v>
      </c>
      <c r="E212">
        <f t="shared" si="108"/>
        <v>2789</v>
      </c>
      <c r="F212">
        <f t="shared" si="109"/>
        <v>-6.3330000000000002</v>
      </c>
      <c r="G212">
        <f t="shared" si="110"/>
        <v>-10.6</v>
      </c>
    </row>
    <row r="213" spans="1:7">
      <c r="A213" s="2" t="s">
        <v>355</v>
      </c>
      <c r="E213">
        <f t="shared" si="108"/>
        <v>2831</v>
      </c>
      <c r="F213">
        <f t="shared" si="109"/>
        <v>-6.3330000000000002</v>
      </c>
      <c r="G213">
        <f t="shared" si="110"/>
        <v>-11.1</v>
      </c>
    </row>
    <row r="214" spans="1:7">
      <c r="A214" s="2" t="s">
        <v>356</v>
      </c>
      <c r="E214">
        <f t="shared" si="108"/>
        <v>670</v>
      </c>
      <c r="F214">
        <f t="shared" si="109"/>
        <v>-6.3330000000000002</v>
      </c>
      <c r="G214">
        <f t="shared" si="110"/>
        <v>0</v>
      </c>
    </row>
    <row r="215" spans="1:7">
      <c r="A215" s="2" t="s">
        <v>357</v>
      </c>
      <c r="E215">
        <f t="shared" si="108"/>
        <v>671</v>
      </c>
      <c r="F215">
        <f t="shared" si="109"/>
        <v>-6.3330000000000002</v>
      </c>
      <c r="G215">
        <f t="shared" si="110"/>
        <v>-1</v>
      </c>
    </row>
    <row r="216" spans="1:7">
      <c r="A216" s="2" t="s">
        <v>358</v>
      </c>
      <c r="E216">
        <f t="shared" si="108"/>
        <v>672</v>
      </c>
      <c r="F216">
        <f t="shared" si="109"/>
        <v>-6.3330000000000002</v>
      </c>
      <c r="G216">
        <f t="shared" si="110"/>
        <v>-2</v>
      </c>
    </row>
    <row r="217" spans="1:7">
      <c r="A217" s="2" t="s">
        <v>359</v>
      </c>
      <c r="E217">
        <f t="shared" si="108"/>
        <v>673</v>
      </c>
      <c r="F217">
        <f t="shared" si="109"/>
        <v>-6.3330000000000002</v>
      </c>
      <c r="G217">
        <f t="shared" si="110"/>
        <v>-2.8330000000000002</v>
      </c>
    </row>
    <row r="218" spans="1:7">
      <c r="A218" s="2" t="s">
        <v>360</v>
      </c>
      <c r="E218">
        <f t="shared" si="108"/>
        <v>674</v>
      </c>
      <c r="F218">
        <f t="shared" si="109"/>
        <v>-6.3330000000000002</v>
      </c>
      <c r="G218">
        <f t="shared" si="110"/>
        <v>-3.6669999999999998</v>
      </c>
    </row>
    <row r="219" spans="1:7">
      <c r="A219" s="2" t="s">
        <v>361</v>
      </c>
      <c r="E219">
        <f t="shared" si="108"/>
        <v>675</v>
      </c>
      <c r="F219">
        <f t="shared" si="109"/>
        <v>-6.3330000000000002</v>
      </c>
      <c r="G219">
        <f t="shared" si="110"/>
        <v>-4.5</v>
      </c>
    </row>
    <row r="220" spans="1:7">
      <c r="A220" s="2" t="s">
        <v>362</v>
      </c>
      <c r="E220">
        <f t="shared" si="108"/>
        <v>676</v>
      </c>
      <c r="F220">
        <f t="shared" si="109"/>
        <v>-6.3330000000000002</v>
      </c>
      <c r="G220">
        <f t="shared" si="110"/>
        <v>-5.3330000000000002</v>
      </c>
    </row>
    <row r="221" spans="1:7">
      <c r="A221" s="2" t="s">
        <v>363</v>
      </c>
      <c r="E221">
        <f t="shared" si="108"/>
        <v>677</v>
      </c>
      <c r="F221">
        <f t="shared" si="109"/>
        <v>-6.3330000000000002</v>
      </c>
      <c r="G221">
        <f t="shared" si="110"/>
        <v>-6.1669999999999998</v>
      </c>
    </row>
    <row r="222" spans="1:7">
      <c r="A222" s="2" t="s">
        <v>364</v>
      </c>
      <c r="E222">
        <f t="shared" si="108"/>
        <v>678</v>
      </c>
      <c r="F222">
        <f t="shared" si="109"/>
        <v>-6.3330000000000002</v>
      </c>
      <c r="G222">
        <f t="shared" si="110"/>
        <v>-7</v>
      </c>
    </row>
    <row r="223" spans="1:7">
      <c r="A223" s="2" t="s">
        <v>365</v>
      </c>
      <c r="E223">
        <f t="shared" si="108"/>
        <v>679</v>
      </c>
      <c r="F223">
        <f t="shared" si="109"/>
        <v>-6.3330000000000002</v>
      </c>
      <c r="G223">
        <f t="shared" si="110"/>
        <v>-7.5</v>
      </c>
    </row>
    <row r="224" spans="1:7">
      <c r="A224" s="2" t="s">
        <v>366</v>
      </c>
      <c r="E224">
        <f t="shared" si="108"/>
        <v>680</v>
      </c>
      <c r="F224">
        <f t="shared" si="109"/>
        <v>-6.3330000000000002</v>
      </c>
      <c r="G224">
        <f t="shared" si="110"/>
        <v>-8.1999999999999993</v>
      </c>
    </row>
    <row r="225" spans="1:7">
      <c r="A225" s="2" t="s">
        <v>367</v>
      </c>
      <c r="E225">
        <f t="shared" si="108"/>
        <v>681</v>
      </c>
      <c r="F225">
        <f t="shared" si="109"/>
        <v>-6.3330000000000002</v>
      </c>
      <c r="G225">
        <f t="shared" si="110"/>
        <v>-8.9</v>
      </c>
    </row>
    <row r="226" spans="1:7">
      <c r="A226" s="2" t="s">
        <v>368</v>
      </c>
      <c r="E226">
        <f t="shared" si="108"/>
        <v>682</v>
      </c>
      <c r="F226">
        <f t="shared" si="109"/>
        <v>-6.3330000000000002</v>
      </c>
      <c r="G226">
        <f t="shared" si="110"/>
        <v>-9.6</v>
      </c>
    </row>
    <row r="227" spans="1:7">
      <c r="A227" s="2" t="s">
        <v>369</v>
      </c>
      <c r="E227">
        <f t="shared" si="108"/>
        <v>2379</v>
      </c>
      <c r="F227">
        <f t="shared" si="109"/>
        <v>-6.3330000000000002</v>
      </c>
      <c r="G227">
        <f t="shared" si="110"/>
        <v>-11.6</v>
      </c>
    </row>
    <row r="228" spans="1:7">
      <c r="A228" s="2" t="s">
        <v>370</v>
      </c>
      <c r="E228">
        <f t="shared" si="108"/>
        <v>2381</v>
      </c>
      <c r="F228">
        <f t="shared" si="109"/>
        <v>-6.3330000000000002</v>
      </c>
      <c r="G228">
        <f t="shared" si="110"/>
        <v>-12.3</v>
      </c>
    </row>
    <row r="229" spans="1:7">
      <c r="A229" s="2" t="s">
        <v>371</v>
      </c>
      <c r="E229">
        <f t="shared" si="108"/>
        <v>2380</v>
      </c>
      <c r="F229">
        <f t="shared" si="109"/>
        <v>-6.3330000000000002</v>
      </c>
      <c r="G229">
        <f t="shared" si="110"/>
        <v>-13.2</v>
      </c>
    </row>
    <row r="230" spans="1:7">
      <c r="A230" s="2" t="s">
        <v>372</v>
      </c>
      <c r="E230">
        <f t="shared" si="108"/>
        <v>689</v>
      </c>
      <c r="F230">
        <f t="shared" si="109"/>
        <v>-6.3330000000000002</v>
      </c>
      <c r="G230">
        <f t="shared" si="110"/>
        <v>-16.2</v>
      </c>
    </row>
    <row r="231" spans="1:7">
      <c r="A231" s="2" t="s">
        <v>373</v>
      </c>
      <c r="E231">
        <f t="shared" si="108"/>
        <v>690</v>
      </c>
      <c r="F231">
        <f t="shared" si="109"/>
        <v>-6.3330000000000002</v>
      </c>
      <c r="G231">
        <f t="shared" si="110"/>
        <v>-18.5</v>
      </c>
    </row>
    <row r="232" spans="1:7">
      <c r="A232" s="2" t="s">
        <v>374</v>
      </c>
      <c r="E232">
        <f t="shared" si="108"/>
        <v>691</v>
      </c>
      <c r="F232">
        <f t="shared" si="109"/>
        <v>-6.3330000000000002</v>
      </c>
      <c r="G232">
        <f t="shared" si="110"/>
        <v>-20.67</v>
      </c>
    </row>
    <row r="233" spans="1:7">
      <c r="A233" s="2" t="s">
        <v>375</v>
      </c>
      <c r="E233">
        <f t="shared" si="108"/>
        <v>692</v>
      </c>
      <c r="F233">
        <f t="shared" si="109"/>
        <v>-6.3330000000000002</v>
      </c>
      <c r="G233">
        <f t="shared" si="110"/>
        <v>-22.83</v>
      </c>
    </row>
    <row r="234" spans="1:7">
      <c r="A234" s="2" t="s">
        <v>376</v>
      </c>
      <c r="E234">
        <f t="shared" si="108"/>
        <v>693</v>
      </c>
      <c r="F234">
        <f t="shared" si="109"/>
        <v>-6.3330000000000002</v>
      </c>
      <c r="G234">
        <f t="shared" si="110"/>
        <v>-25</v>
      </c>
    </row>
    <row r="235" spans="1:7">
      <c r="A235" s="2" t="s">
        <v>377</v>
      </c>
      <c r="E235">
        <f t="shared" si="108"/>
        <v>3568</v>
      </c>
      <c r="F235">
        <f t="shared" si="109"/>
        <v>-5.5</v>
      </c>
      <c r="G235">
        <f t="shared" si="110"/>
        <v>3.1150000000000002</v>
      </c>
    </row>
    <row r="236" spans="1:7">
      <c r="A236" s="2" t="s">
        <v>378</v>
      </c>
      <c r="E236">
        <f t="shared" si="108"/>
        <v>694</v>
      </c>
      <c r="F236">
        <f t="shared" si="109"/>
        <v>-4.6669999999999998</v>
      </c>
      <c r="G236">
        <f t="shared" si="110"/>
        <v>0</v>
      </c>
    </row>
    <row r="237" spans="1:7">
      <c r="A237" s="2" t="s">
        <v>379</v>
      </c>
      <c r="E237">
        <f t="shared" si="108"/>
        <v>695</v>
      </c>
      <c r="F237">
        <f t="shared" si="109"/>
        <v>-4.6669999999999998</v>
      </c>
      <c r="G237">
        <f t="shared" si="110"/>
        <v>-1</v>
      </c>
    </row>
    <row r="238" spans="1:7">
      <c r="A238" s="2" t="s">
        <v>380</v>
      </c>
      <c r="E238">
        <f t="shared" si="108"/>
        <v>696</v>
      </c>
      <c r="F238">
        <f t="shared" si="109"/>
        <v>-4.6669999999999998</v>
      </c>
      <c r="G238">
        <f t="shared" si="110"/>
        <v>-2</v>
      </c>
    </row>
    <row r="239" spans="1:7">
      <c r="A239" s="2" t="s">
        <v>381</v>
      </c>
      <c r="E239">
        <f t="shared" si="108"/>
        <v>697</v>
      </c>
      <c r="F239">
        <f t="shared" si="109"/>
        <v>-4.6669999999999998</v>
      </c>
      <c r="G239">
        <f t="shared" si="110"/>
        <v>-2.8330000000000002</v>
      </c>
    </row>
    <row r="240" spans="1:7">
      <c r="A240" s="2" t="s">
        <v>382</v>
      </c>
      <c r="E240">
        <f t="shared" si="108"/>
        <v>698</v>
      </c>
      <c r="F240">
        <f t="shared" si="109"/>
        <v>-4.6669999999999998</v>
      </c>
      <c r="G240">
        <f t="shared" si="110"/>
        <v>-3.6669999999999998</v>
      </c>
    </row>
    <row r="241" spans="1:7">
      <c r="A241" s="2" t="s">
        <v>383</v>
      </c>
      <c r="E241">
        <f t="shared" si="108"/>
        <v>699</v>
      </c>
      <c r="F241">
        <f t="shared" si="109"/>
        <v>-4.6669999999999998</v>
      </c>
      <c r="G241">
        <f t="shared" si="110"/>
        <v>-4.5</v>
      </c>
    </row>
    <row r="242" spans="1:7">
      <c r="A242" s="2" t="s">
        <v>384</v>
      </c>
      <c r="E242">
        <f t="shared" si="108"/>
        <v>700</v>
      </c>
      <c r="F242">
        <f t="shared" si="109"/>
        <v>-4.6669999999999998</v>
      </c>
      <c r="G242">
        <f t="shared" si="110"/>
        <v>-5.3330000000000002</v>
      </c>
    </row>
    <row r="243" spans="1:7">
      <c r="A243" s="2" t="s">
        <v>385</v>
      </c>
      <c r="E243">
        <f t="shared" si="108"/>
        <v>701</v>
      </c>
      <c r="F243">
        <f t="shared" si="109"/>
        <v>-4.6669999999999998</v>
      </c>
      <c r="G243">
        <f t="shared" si="110"/>
        <v>-6.1669999999999998</v>
      </c>
    </row>
    <row r="244" spans="1:7">
      <c r="A244" s="2" t="s">
        <v>386</v>
      </c>
      <c r="E244">
        <f t="shared" si="108"/>
        <v>702</v>
      </c>
      <c r="F244">
        <f t="shared" si="109"/>
        <v>-4.6669999999999998</v>
      </c>
      <c r="G244">
        <f t="shared" si="110"/>
        <v>-7</v>
      </c>
    </row>
    <row r="245" spans="1:7">
      <c r="A245" s="2" t="s">
        <v>387</v>
      </c>
      <c r="E245">
        <f t="shared" si="108"/>
        <v>703</v>
      </c>
      <c r="F245">
        <f t="shared" si="109"/>
        <v>-4.6669999999999998</v>
      </c>
      <c r="G245">
        <f t="shared" si="110"/>
        <v>-7.5</v>
      </c>
    </row>
    <row r="246" spans="1:7">
      <c r="A246" s="2" t="s">
        <v>388</v>
      </c>
      <c r="E246">
        <f t="shared" si="108"/>
        <v>704</v>
      </c>
      <c r="F246">
        <f t="shared" si="109"/>
        <v>-4.6669999999999998</v>
      </c>
      <c r="G246">
        <f t="shared" si="110"/>
        <v>-8.1999999999999993</v>
      </c>
    </row>
    <row r="247" spans="1:7">
      <c r="A247" s="2" t="s">
        <v>389</v>
      </c>
      <c r="E247">
        <f t="shared" si="108"/>
        <v>705</v>
      </c>
      <c r="F247">
        <f t="shared" si="109"/>
        <v>-4.6669999999999998</v>
      </c>
      <c r="G247">
        <f t="shared" si="110"/>
        <v>-8.9</v>
      </c>
    </row>
    <row r="248" spans="1:7">
      <c r="A248" s="2" t="s">
        <v>390</v>
      </c>
      <c r="E248">
        <f t="shared" si="108"/>
        <v>706</v>
      </c>
      <c r="F248">
        <f t="shared" si="109"/>
        <v>-4.6669999999999998</v>
      </c>
      <c r="G248">
        <f t="shared" si="110"/>
        <v>-9.6</v>
      </c>
    </row>
    <row r="249" spans="1:7">
      <c r="A249" s="2" t="s">
        <v>391</v>
      </c>
      <c r="E249">
        <f t="shared" si="108"/>
        <v>2814</v>
      </c>
      <c r="F249">
        <f t="shared" si="109"/>
        <v>-4.6669999999999998</v>
      </c>
      <c r="G249">
        <f t="shared" si="110"/>
        <v>-10.1</v>
      </c>
    </row>
    <row r="250" spans="1:7">
      <c r="A250" s="2" t="s">
        <v>392</v>
      </c>
      <c r="E250">
        <f t="shared" si="108"/>
        <v>2832</v>
      </c>
      <c r="F250">
        <f t="shared" si="109"/>
        <v>-4.6669999999999998</v>
      </c>
      <c r="G250">
        <f t="shared" si="110"/>
        <v>-11.1</v>
      </c>
    </row>
    <row r="251" spans="1:7">
      <c r="A251" s="2" t="s">
        <v>393</v>
      </c>
      <c r="E251">
        <f t="shared" si="108"/>
        <v>2391</v>
      </c>
      <c r="F251">
        <f t="shared" si="109"/>
        <v>-4.6669999999999998</v>
      </c>
      <c r="G251">
        <f t="shared" si="110"/>
        <v>-11.6</v>
      </c>
    </row>
    <row r="252" spans="1:7">
      <c r="A252" s="2" t="s">
        <v>394</v>
      </c>
      <c r="E252">
        <f t="shared" si="108"/>
        <v>2393</v>
      </c>
      <c r="F252">
        <f t="shared" si="109"/>
        <v>-4.6669999999999998</v>
      </c>
      <c r="G252">
        <f t="shared" si="110"/>
        <v>-12.3</v>
      </c>
    </row>
    <row r="253" spans="1:7">
      <c r="A253" s="2" t="s">
        <v>395</v>
      </c>
      <c r="E253">
        <f t="shared" si="108"/>
        <v>2392</v>
      </c>
      <c r="F253">
        <f t="shared" si="109"/>
        <v>-4.6669999999999998</v>
      </c>
      <c r="G253">
        <f t="shared" si="110"/>
        <v>-13.2</v>
      </c>
    </row>
    <row r="254" spans="1:7">
      <c r="A254" s="2" t="s">
        <v>396</v>
      </c>
      <c r="E254">
        <f t="shared" si="108"/>
        <v>3352</v>
      </c>
      <c r="F254">
        <f t="shared" si="109"/>
        <v>-4.6669999999999998</v>
      </c>
      <c r="G254">
        <f t="shared" si="110"/>
        <v>-13.95</v>
      </c>
    </row>
    <row r="255" spans="1:7">
      <c r="A255" s="2" t="s">
        <v>397</v>
      </c>
      <c r="E255">
        <f t="shared" si="108"/>
        <v>3379</v>
      </c>
      <c r="F255">
        <f t="shared" si="109"/>
        <v>-4.6669999999999998</v>
      </c>
      <c r="G255">
        <f t="shared" si="110"/>
        <v>-15.45</v>
      </c>
    </row>
    <row r="256" spans="1:7">
      <c r="A256" s="2" t="s">
        <v>398</v>
      </c>
      <c r="E256">
        <f t="shared" si="108"/>
        <v>713</v>
      </c>
      <c r="F256">
        <f t="shared" si="109"/>
        <v>-4.6669999999999998</v>
      </c>
      <c r="G256">
        <f t="shared" si="110"/>
        <v>-16.2</v>
      </c>
    </row>
    <row r="257" spans="1:7">
      <c r="A257" s="2" t="s">
        <v>399</v>
      </c>
      <c r="E257">
        <f t="shared" si="108"/>
        <v>714</v>
      </c>
      <c r="F257">
        <f t="shared" si="109"/>
        <v>-4.6669999999999998</v>
      </c>
      <c r="G257">
        <f t="shared" si="110"/>
        <v>-18.5</v>
      </c>
    </row>
    <row r="258" spans="1:7">
      <c r="A258" s="2" t="s">
        <v>400</v>
      </c>
      <c r="E258">
        <f t="shared" si="108"/>
        <v>715</v>
      </c>
      <c r="F258">
        <f t="shared" si="109"/>
        <v>-4.6669999999999998</v>
      </c>
      <c r="G258">
        <f t="shared" si="110"/>
        <v>-20.67</v>
      </c>
    </row>
    <row r="259" spans="1:7">
      <c r="A259" s="2" t="s">
        <v>401</v>
      </c>
      <c r="E259">
        <f t="shared" si="108"/>
        <v>716</v>
      </c>
      <c r="F259">
        <f t="shared" si="109"/>
        <v>-4.6669999999999998</v>
      </c>
      <c r="G259">
        <f t="shared" si="110"/>
        <v>-22.83</v>
      </c>
    </row>
    <row r="260" spans="1:7">
      <c r="A260" s="2" t="s">
        <v>402</v>
      </c>
      <c r="E260">
        <f t="shared" ref="E260:E323" si="111">VALUE(LEFT($A260,5))</f>
        <v>717</v>
      </c>
      <c r="F260">
        <f t="shared" ref="F260:F323" si="112">VALUE(RIGHT(LEFT($A260,20),10))</f>
        <v>-4.6669999999999998</v>
      </c>
      <c r="G260">
        <f t="shared" ref="G260:G323" si="113">VALUE(RIGHT(LEFT($A260,30),10))</f>
        <v>-25</v>
      </c>
    </row>
    <row r="261" spans="1:7">
      <c r="A261" s="2" t="s">
        <v>403</v>
      </c>
      <c r="E261">
        <f t="shared" si="111"/>
        <v>2792</v>
      </c>
      <c r="F261">
        <f t="shared" si="112"/>
        <v>-4.6669999999999998</v>
      </c>
      <c r="G261">
        <f t="shared" si="113"/>
        <v>-10.6</v>
      </c>
    </row>
    <row r="262" spans="1:7">
      <c r="A262" s="2" t="s">
        <v>404</v>
      </c>
      <c r="E262">
        <f t="shared" si="111"/>
        <v>3165</v>
      </c>
      <c r="F262">
        <f t="shared" si="112"/>
        <v>-4.6669999999999998</v>
      </c>
      <c r="G262">
        <f t="shared" si="113"/>
        <v>-14.7</v>
      </c>
    </row>
    <row r="263" spans="1:7">
      <c r="A263" s="2" t="s">
        <v>405</v>
      </c>
      <c r="E263">
        <f t="shared" si="111"/>
        <v>3569</v>
      </c>
      <c r="F263">
        <f t="shared" si="112"/>
        <v>-4.5</v>
      </c>
      <c r="G263">
        <f t="shared" si="113"/>
        <v>3.129</v>
      </c>
    </row>
    <row r="264" spans="1:7">
      <c r="A264" s="2" t="s">
        <v>406</v>
      </c>
      <c r="E264">
        <f t="shared" si="111"/>
        <v>3570</v>
      </c>
      <c r="F264">
        <f t="shared" si="112"/>
        <v>-3.5</v>
      </c>
      <c r="G264">
        <f t="shared" si="113"/>
        <v>3.1429999999999998</v>
      </c>
    </row>
    <row r="265" spans="1:7">
      <c r="A265" s="2" t="s">
        <v>407</v>
      </c>
      <c r="E265">
        <f t="shared" si="111"/>
        <v>3509</v>
      </c>
      <c r="F265">
        <f t="shared" si="112"/>
        <v>-3</v>
      </c>
      <c r="G265">
        <f t="shared" si="113"/>
        <v>2.85</v>
      </c>
    </row>
    <row r="266" spans="1:7">
      <c r="A266" s="2" t="s">
        <v>408</v>
      </c>
      <c r="E266">
        <f t="shared" si="111"/>
        <v>3510</v>
      </c>
      <c r="F266">
        <f t="shared" si="112"/>
        <v>-3</v>
      </c>
      <c r="G266">
        <f t="shared" si="113"/>
        <v>2.4</v>
      </c>
    </row>
    <row r="267" spans="1:7">
      <c r="A267" s="2" t="s">
        <v>409</v>
      </c>
      <c r="E267">
        <f t="shared" si="111"/>
        <v>3511</v>
      </c>
      <c r="F267">
        <f t="shared" si="112"/>
        <v>-3</v>
      </c>
      <c r="G267">
        <f t="shared" si="113"/>
        <v>2</v>
      </c>
    </row>
    <row r="268" spans="1:7">
      <c r="A268" s="2" t="s">
        <v>410</v>
      </c>
      <c r="E268">
        <f t="shared" si="111"/>
        <v>3512</v>
      </c>
      <c r="F268">
        <f t="shared" si="112"/>
        <v>-3</v>
      </c>
      <c r="G268">
        <f t="shared" si="113"/>
        <v>1.6</v>
      </c>
    </row>
    <row r="269" spans="1:7">
      <c r="A269" s="2" t="s">
        <v>411</v>
      </c>
      <c r="E269">
        <f t="shared" si="111"/>
        <v>3513</v>
      </c>
      <c r="F269">
        <f t="shared" si="112"/>
        <v>-3</v>
      </c>
      <c r="G269">
        <f t="shared" si="113"/>
        <v>1.2</v>
      </c>
    </row>
    <row r="270" spans="1:7">
      <c r="A270" s="2" t="s">
        <v>412</v>
      </c>
      <c r="E270">
        <f t="shared" si="111"/>
        <v>3514</v>
      </c>
      <c r="F270">
        <f t="shared" si="112"/>
        <v>-3</v>
      </c>
      <c r="G270">
        <f t="shared" si="113"/>
        <v>0.6</v>
      </c>
    </row>
    <row r="271" spans="1:7">
      <c r="A271" s="2" t="s">
        <v>413</v>
      </c>
      <c r="E271">
        <f t="shared" si="111"/>
        <v>720</v>
      </c>
      <c r="F271">
        <f t="shared" si="112"/>
        <v>-3</v>
      </c>
      <c r="G271">
        <f t="shared" si="113"/>
        <v>0</v>
      </c>
    </row>
    <row r="272" spans="1:7">
      <c r="A272" s="2" t="s">
        <v>414</v>
      </c>
      <c r="E272">
        <f t="shared" si="111"/>
        <v>3515</v>
      </c>
      <c r="F272">
        <f t="shared" si="112"/>
        <v>-3</v>
      </c>
      <c r="G272">
        <f t="shared" si="113"/>
        <v>0</v>
      </c>
    </row>
    <row r="273" spans="1:7">
      <c r="A273" s="2" t="s">
        <v>415</v>
      </c>
      <c r="E273">
        <f t="shared" si="111"/>
        <v>3516</v>
      </c>
      <c r="F273">
        <f t="shared" si="112"/>
        <v>-3</v>
      </c>
      <c r="G273">
        <f t="shared" si="113"/>
        <v>-1</v>
      </c>
    </row>
    <row r="274" spans="1:7">
      <c r="A274" s="2" t="s">
        <v>416</v>
      </c>
      <c r="E274">
        <f t="shared" si="111"/>
        <v>722</v>
      </c>
      <c r="F274">
        <f t="shared" si="112"/>
        <v>-3</v>
      </c>
      <c r="G274">
        <f t="shared" si="113"/>
        <v>-1</v>
      </c>
    </row>
    <row r="275" spans="1:7">
      <c r="A275" s="2" t="s">
        <v>417</v>
      </c>
      <c r="E275">
        <f t="shared" si="111"/>
        <v>724</v>
      </c>
      <c r="F275">
        <f t="shared" si="112"/>
        <v>-3</v>
      </c>
      <c r="G275">
        <f t="shared" si="113"/>
        <v>-2</v>
      </c>
    </row>
    <row r="276" spans="1:7">
      <c r="A276" s="2" t="s">
        <v>418</v>
      </c>
      <c r="E276">
        <f t="shared" si="111"/>
        <v>3517</v>
      </c>
      <c r="F276">
        <f t="shared" si="112"/>
        <v>-3</v>
      </c>
      <c r="G276">
        <f t="shared" si="113"/>
        <v>-2</v>
      </c>
    </row>
    <row r="277" spans="1:7">
      <c r="A277" s="2" t="s">
        <v>419</v>
      </c>
      <c r="E277">
        <f t="shared" si="111"/>
        <v>3518</v>
      </c>
      <c r="F277">
        <f t="shared" si="112"/>
        <v>-3</v>
      </c>
      <c r="G277">
        <f t="shared" si="113"/>
        <v>-2.8330000000000002</v>
      </c>
    </row>
    <row r="278" spans="1:7">
      <c r="A278" s="2" t="s">
        <v>420</v>
      </c>
      <c r="E278">
        <f t="shared" si="111"/>
        <v>726</v>
      </c>
      <c r="F278">
        <f t="shared" si="112"/>
        <v>-3</v>
      </c>
      <c r="G278">
        <f t="shared" si="113"/>
        <v>-2.8330000000000002</v>
      </c>
    </row>
    <row r="279" spans="1:7">
      <c r="A279" s="2" t="s">
        <v>421</v>
      </c>
      <c r="E279">
        <f t="shared" si="111"/>
        <v>3519</v>
      </c>
      <c r="F279">
        <f t="shared" si="112"/>
        <v>-3</v>
      </c>
      <c r="G279">
        <f t="shared" si="113"/>
        <v>-3.6669999999999998</v>
      </c>
    </row>
    <row r="280" spans="1:7">
      <c r="A280" s="2" t="s">
        <v>422</v>
      </c>
      <c r="E280">
        <f t="shared" si="111"/>
        <v>728</v>
      </c>
      <c r="F280">
        <f t="shared" si="112"/>
        <v>-3</v>
      </c>
      <c r="G280">
        <f t="shared" si="113"/>
        <v>-3.6669999999999998</v>
      </c>
    </row>
    <row r="281" spans="1:7">
      <c r="A281" s="2" t="s">
        <v>423</v>
      </c>
      <c r="E281">
        <f t="shared" si="111"/>
        <v>730</v>
      </c>
      <c r="F281">
        <f t="shared" si="112"/>
        <v>-3</v>
      </c>
      <c r="G281">
        <f t="shared" si="113"/>
        <v>-4.5</v>
      </c>
    </row>
    <row r="282" spans="1:7">
      <c r="A282" s="2" t="s">
        <v>424</v>
      </c>
      <c r="E282">
        <f t="shared" si="111"/>
        <v>3520</v>
      </c>
      <c r="F282">
        <f t="shared" si="112"/>
        <v>-3</v>
      </c>
      <c r="G282">
        <f t="shared" si="113"/>
        <v>-4.5</v>
      </c>
    </row>
    <row r="283" spans="1:7">
      <c r="A283" s="2" t="s">
        <v>425</v>
      </c>
      <c r="E283">
        <f t="shared" si="111"/>
        <v>732</v>
      </c>
      <c r="F283">
        <f t="shared" si="112"/>
        <v>-3</v>
      </c>
      <c r="G283">
        <f t="shared" si="113"/>
        <v>-5.3330000000000002</v>
      </c>
    </row>
    <row r="284" spans="1:7">
      <c r="A284" s="2" t="s">
        <v>426</v>
      </c>
      <c r="E284">
        <f t="shared" si="111"/>
        <v>3521</v>
      </c>
      <c r="F284">
        <f t="shared" si="112"/>
        <v>-3</v>
      </c>
      <c r="G284">
        <f t="shared" si="113"/>
        <v>-5.3330000000000002</v>
      </c>
    </row>
    <row r="285" spans="1:7">
      <c r="A285" s="2" t="s">
        <v>427</v>
      </c>
      <c r="E285">
        <f t="shared" si="111"/>
        <v>3522</v>
      </c>
      <c r="F285">
        <f t="shared" si="112"/>
        <v>-3</v>
      </c>
      <c r="G285">
        <f t="shared" si="113"/>
        <v>-6.1669999999999998</v>
      </c>
    </row>
    <row r="286" spans="1:7">
      <c r="A286" s="2" t="s">
        <v>428</v>
      </c>
      <c r="E286">
        <f t="shared" si="111"/>
        <v>734</v>
      </c>
      <c r="F286">
        <f t="shared" si="112"/>
        <v>-3</v>
      </c>
      <c r="G286">
        <f t="shared" si="113"/>
        <v>-6.1669999999999998</v>
      </c>
    </row>
    <row r="287" spans="1:7">
      <c r="A287" s="2" t="s">
        <v>429</v>
      </c>
      <c r="E287">
        <f t="shared" si="111"/>
        <v>736</v>
      </c>
      <c r="F287">
        <f t="shared" si="112"/>
        <v>-3</v>
      </c>
      <c r="G287">
        <f t="shared" si="113"/>
        <v>-7</v>
      </c>
    </row>
    <row r="288" spans="1:7">
      <c r="A288" s="2" t="s">
        <v>430</v>
      </c>
      <c r="E288">
        <f t="shared" si="111"/>
        <v>3523</v>
      </c>
      <c r="F288">
        <f t="shared" si="112"/>
        <v>-3</v>
      </c>
      <c r="G288">
        <f t="shared" si="113"/>
        <v>-7</v>
      </c>
    </row>
    <row r="289" spans="1:7">
      <c r="A289" s="2" t="s">
        <v>431</v>
      </c>
      <c r="E289">
        <f t="shared" si="111"/>
        <v>738</v>
      </c>
      <c r="F289">
        <f t="shared" si="112"/>
        <v>-3</v>
      </c>
      <c r="G289">
        <f t="shared" si="113"/>
        <v>-7.5</v>
      </c>
    </row>
    <row r="290" spans="1:7">
      <c r="A290" s="2" t="s">
        <v>432</v>
      </c>
      <c r="E290">
        <f t="shared" si="111"/>
        <v>3524</v>
      </c>
      <c r="F290">
        <f t="shared" si="112"/>
        <v>-3</v>
      </c>
      <c r="G290">
        <f t="shared" si="113"/>
        <v>-7.5</v>
      </c>
    </row>
    <row r="291" spans="1:7">
      <c r="A291" s="2" t="s">
        <v>433</v>
      </c>
      <c r="E291">
        <f t="shared" si="111"/>
        <v>740</v>
      </c>
      <c r="F291">
        <f t="shared" si="112"/>
        <v>-3</v>
      </c>
      <c r="G291">
        <f t="shared" si="113"/>
        <v>-8.1999999999999993</v>
      </c>
    </row>
    <row r="292" spans="1:7">
      <c r="A292" s="2" t="s">
        <v>434</v>
      </c>
      <c r="E292">
        <f t="shared" si="111"/>
        <v>3525</v>
      </c>
      <c r="F292">
        <f t="shared" si="112"/>
        <v>-3</v>
      </c>
      <c r="G292">
        <f t="shared" si="113"/>
        <v>-8.1999999999999993</v>
      </c>
    </row>
    <row r="293" spans="1:7">
      <c r="A293" s="2" t="s">
        <v>435</v>
      </c>
      <c r="E293">
        <f t="shared" si="111"/>
        <v>742</v>
      </c>
      <c r="F293">
        <f t="shared" si="112"/>
        <v>-3</v>
      </c>
      <c r="G293">
        <f t="shared" si="113"/>
        <v>-8.9</v>
      </c>
    </row>
    <row r="294" spans="1:7">
      <c r="A294" s="2" t="s">
        <v>436</v>
      </c>
      <c r="E294">
        <f t="shared" si="111"/>
        <v>3526</v>
      </c>
      <c r="F294">
        <f t="shared" si="112"/>
        <v>-3</v>
      </c>
      <c r="G294">
        <f t="shared" si="113"/>
        <v>-8.9</v>
      </c>
    </row>
    <row r="295" spans="1:7">
      <c r="A295" s="2" t="s">
        <v>437</v>
      </c>
      <c r="E295">
        <f t="shared" si="111"/>
        <v>744</v>
      </c>
      <c r="F295">
        <f t="shared" si="112"/>
        <v>-3</v>
      </c>
      <c r="G295">
        <f t="shared" si="113"/>
        <v>-9.6</v>
      </c>
    </row>
    <row r="296" spans="1:7">
      <c r="A296" s="2" t="s">
        <v>438</v>
      </c>
      <c r="E296">
        <f t="shared" si="111"/>
        <v>3527</v>
      </c>
      <c r="F296">
        <f t="shared" si="112"/>
        <v>-3</v>
      </c>
      <c r="G296">
        <f t="shared" si="113"/>
        <v>-9.6</v>
      </c>
    </row>
    <row r="297" spans="1:7">
      <c r="A297" s="2" t="s">
        <v>439</v>
      </c>
      <c r="E297">
        <f t="shared" si="111"/>
        <v>2815</v>
      </c>
      <c r="F297">
        <f t="shared" si="112"/>
        <v>-3</v>
      </c>
      <c r="G297">
        <f t="shared" si="113"/>
        <v>-10.1</v>
      </c>
    </row>
    <row r="298" spans="1:7">
      <c r="A298" s="2" t="s">
        <v>440</v>
      </c>
      <c r="E298">
        <f t="shared" si="111"/>
        <v>3528</v>
      </c>
      <c r="F298">
        <f t="shared" si="112"/>
        <v>-3</v>
      </c>
      <c r="G298">
        <f t="shared" si="113"/>
        <v>-10.1</v>
      </c>
    </row>
    <row r="299" spans="1:7">
      <c r="A299" s="2" t="s">
        <v>441</v>
      </c>
      <c r="E299">
        <f t="shared" si="111"/>
        <v>2795</v>
      </c>
      <c r="F299">
        <f t="shared" si="112"/>
        <v>-3</v>
      </c>
      <c r="G299">
        <f t="shared" si="113"/>
        <v>-10.6</v>
      </c>
    </row>
    <row r="300" spans="1:7">
      <c r="A300" s="2" t="s">
        <v>442</v>
      </c>
      <c r="E300">
        <f t="shared" si="111"/>
        <v>3529</v>
      </c>
      <c r="F300">
        <f t="shared" si="112"/>
        <v>-3</v>
      </c>
      <c r="G300">
        <f t="shared" si="113"/>
        <v>-10.6</v>
      </c>
    </row>
    <row r="301" spans="1:7">
      <c r="A301" s="2" t="s">
        <v>443</v>
      </c>
      <c r="E301">
        <f t="shared" si="111"/>
        <v>2833</v>
      </c>
      <c r="F301">
        <f t="shared" si="112"/>
        <v>-3</v>
      </c>
      <c r="G301">
        <f t="shared" si="113"/>
        <v>-11.3</v>
      </c>
    </row>
    <row r="302" spans="1:7">
      <c r="A302" s="2" t="s">
        <v>444</v>
      </c>
      <c r="E302">
        <f t="shared" si="111"/>
        <v>3530</v>
      </c>
      <c r="F302">
        <f t="shared" si="112"/>
        <v>-3</v>
      </c>
      <c r="G302">
        <f t="shared" si="113"/>
        <v>-11.3</v>
      </c>
    </row>
    <row r="303" spans="1:7">
      <c r="A303" s="2" t="s">
        <v>445</v>
      </c>
      <c r="E303">
        <f t="shared" si="111"/>
        <v>2408</v>
      </c>
      <c r="F303">
        <f t="shared" si="112"/>
        <v>-3</v>
      </c>
      <c r="G303">
        <f t="shared" si="113"/>
        <v>-11.6</v>
      </c>
    </row>
    <row r="304" spans="1:7">
      <c r="A304" s="2" t="s">
        <v>446</v>
      </c>
      <c r="E304">
        <f t="shared" si="111"/>
        <v>3531</v>
      </c>
      <c r="F304">
        <f t="shared" si="112"/>
        <v>-3</v>
      </c>
      <c r="G304">
        <f t="shared" si="113"/>
        <v>-11.6</v>
      </c>
    </row>
    <row r="305" spans="1:7">
      <c r="A305" s="2" t="s">
        <v>447</v>
      </c>
      <c r="E305">
        <f t="shared" si="111"/>
        <v>2406</v>
      </c>
      <c r="F305">
        <f t="shared" si="112"/>
        <v>-3</v>
      </c>
      <c r="G305">
        <f t="shared" si="113"/>
        <v>-12.3</v>
      </c>
    </row>
    <row r="306" spans="1:7">
      <c r="A306" s="2" t="s">
        <v>448</v>
      </c>
      <c r="E306">
        <f t="shared" si="111"/>
        <v>3532</v>
      </c>
      <c r="F306">
        <f t="shared" si="112"/>
        <v>-3</v>
      </c>
      <c r="G306">
        <f t="shared" si="113"/>
        <v>-12.3</v>
      </c>
    </row>
    <row r="307" spans="1:7">
      <c r="A307" s="2" t="s">
        <v>449</v>
      </c>
      <c r="E307">
        <f t="shared" si="111"/>
        <v>2404</v>
      </c>
      <c r="F307">
        <f t="shared" si="112"/>
        <v>-3</v>
      </c>
      <c r="G307">
        <f t="shared" si="113"/>
        <v>-13.2</v>
      </c>
    </row>
    <row r="308" spans="1:7">
      <c r="A308" s="2" t="s">
        <v>450</v>
      </c>
      <c r="E308">
        <f t="shared" si="111"/>
        <v>3533</v>
      </c>
      <c r="F308">
        <f t="shared" si="112"/>
        <v>-3</v>
      </c>
      <c r="G308">
        <f t="shared" si="113"/>
        <v>-13.2</v>
      </c>
    </row>
    <row r="309" spans="1:7">
      <c r="A309" s="2" t="s">
        <v>451</v>
      </c>
      <c r="E309">
        <f t="shared" si="111"/>
        <v>3353</v>
      </c>
      <c r="F309">
        <f t="shared" si="112"/>
        <v>-3</v>
      </c>
      <c r="G309">
        <f t="shared" si="113"/>
        <v>-13.95</v>
      </c>
    </row>
    <row r="310" spans="1:7">
      <c r="A310" s="2" t="s">
        <v>452</v>
      </c>
      <c r="E310">
        <f t="shared" si="111"/>
        <v>3534</v>
      </c>
      <c r="F310">
        <f t="shared" si="112"/>
        <v>-3</v>
      </c>
      <c r="G310">
        <f t="shared" si="113"/>
        <v>-13.95</v>
      </c>
    </row>
    <row r="311" spans="1:7">
      <c r="A311" s="2" t="s">
        <v>453</v>
      </c>
      <c r="E311">
        <f t="shared" si="111"/>
        <v>3168</v>
      </c>
      <c r="F311">
        <f t="shared" si="112"/>
        <v>-3</v>
      </c>
      <c r="G311">
        <f t="shared" si="113"/>
        <v>-14.7</v>
      </c>
    </row>
    <row r="312" spans="1:7">
      <c r="A312" s="2" t="s">
        <v>454</v>
      </c>
      <c r="E312">
        <f t="shared" si="111"/>
        <v>3535</v>
      </c>
      <c r="F312">
        <f t="shared" si="112"/>
        <v>-3</v>
      </c>
      <c r="G312">
        <f t="shared" si="113"/>
        <v>-14.7</v>
      </c>
    </row>
    <row r="313" spans="1:7">
      <c r="A313" s="2" t="s">
        <v>455</v>
      </c>
      <c r="E313">
        <f t="shared" si="111"/>
        <v>3380</v>
      </c>
      <c r="F313">
        <f t="shared" si="112"/>
        <v>-3</v>
      </c>
      <c r="G313">
        <f t="shared" si="113"/>
        <v>-15.45</v>
      </c>
    </row>
    <row r="314" spans="1:7">
      <c r="A314" s="2" t="s">
        <v>456</v>
      </c>
      <c r="E314">
        <f t="shared" si="111"/>
        <v>3536</v>
      </c>
      <c r="F314">
        <f t="shared" si="112"/>
        <v>-3</v>
      </c>
      <c r="G314">
        <f t="shared" si="113"/>
        <v>-15.45</v>
      </c>
    </row>
    <row r="315" spans="1:7">
      <c r="A315" s="2" t="s">
        <v>457</v>
      </c>
      <c r="E315">
        <f t="shared" si="111"/>
        <v>758</v>
      </c>
      <c r="F315">
        <f t="shared" si="112"/>
        <v>-3</v>
      </c>
      <c r="G315">
        <f t="shared" si="113"/>
        <v>-16.2</v>
      </c>
    </row>
    <row r="316" spans="1:7">
      <c r="A316" s="2" t="s">
        <v>458</v>
      </c>
      <c r="E316">
        <f t="shared" si="111"/>
        <v>3537</v>
      </c>
      <c r="F316">
        <f t="shared" si="112"/>
        <v>-3</v>
      </c>
      <c r="G316">
        <f t="shared" si="113"/>
        <v>-16.2</v>
      </c>
    </row>
    <row r="317" spans="1:7">
      <c r="A317" s="2" t="s">
        <v>459</v>
      </c>
      <c r="E317">
        <f t="shared" si="111"/>
        <v>760</v>
      </c>
      <c r="F317">
        <f t="shared" si="112"/>
        <v>-3</v>
      </c>
      <c r="G317">
        <f t="shared" si="113"/>
        <v>-18.5</v>
      </c>
    </row>
    <row r="318" spans="1:7">
      <c r="A318" s="2" t="s">
        <v>460</v>
      </c>
      <c r="E318">
        <f t="shared" si="111"/>
        <v>761</v>
      </c>
      <c r="F318">
        <f t="shared" si="112"/>
        <v>-3</v>
      </c>
      <c r="G318">
        <f t="shared" si="113"/>
        <v>-20.67</v>
      </c>
    </row>
    <row r="319" spans="1:7">
      <c r="A319" s="2" t="s">
        <v>461</v>
      </c>
      <c r="E319">
        <f t="shared" si="111"/>
        <v>762</v>
      </c>
      <c r="F319">
        <f t="shared" si="112"/>
        <v>-3</v>
      </c>
      <c r="G319">
        <f t="shared" si="113"/>
        <v>-22.83</v>
      </c>
    </row>
    <row r="320" spans="1:7">
      <c r="A320" s="2" t="s">
        <v>462</v>
      </c>
      <c r="E320">
        <f t="shared" si="111"/>
        <v>763</v>
      </c>
      <c r="F320">
        <f t="shared" si="112"/>
        <v>-3</v>
      </c>
      <c r="G320">
        <f t="shared" si="113"/>
        <v>-25</v>
      </c>
    </row>
    <row r="321" spans="1:7">
      <c r="A321" s="2" t="s">
        <v>463</v>
      </c>
      <c r="E321">
        <f t="shared" si="111"/>
        <v>3576</v>
      </c>
      <c r="F321">
        <f t="shared" si="112"/>
        <v>-3</v>
      </c>
      <c r="G321">
        <f t="shared" si="113"/>
        <v>3.15</v>
      </c>
    </row>
    <row r="322" spans="1:7">
      <c r="A322" s="2" t="s">
        <v>464</v>
      </c>
      <c r="E322">
        <f t="shared" si="111"/>
        <v>3572</v>
      </c>
      <c r="F322">
        <f t="shared" si="112"/>
        <v>-2.6669999999999998</v>
      </c>
      <c r="G322">
        <f t="shared" si="113"/>
        <v>3.1549999999999998</v>
      </c>
    </row>
    <row r="323" spans="1:7">
      <c r="A323" s="2" t="s">
        <v>465</v>
      </c>
      <c r="E323">
        <f t="shared" si="111"/>
        <v>3577</v>
      </c>
      <c r="F323">
        <f t="shared" si="112"/>
        <v>-2</v>
      </c>
      <c r="G323">
        <f t="shared" si="113"/>
        <v>3.1640000000000001</v>
      </c>
    </row>
    <row r="324" spans="1:7">
      <c r="A324" s="2" t="s">
        <v>466</v>
      </c>
      <c r="E324">
        <f t="shared" ref="E324:E351" si="114">VALUE(LEFT($A324,5))</f>
        <v>767</v>
      </c>
      <c r="F324">
        <f t="shared" ref="F324:F351" si="115">VALUE(RIGHT(LEFT($A324,20),10))</f>
        <v>-2</v>
      </c>
      <c r="G324">
        <f t="shared" ref="G324:G351" si="116">VALUE(RIGHT(LEFT($A324,30),10))</f>
        <v>0</v>
      </c>
    </row>
    <row r="325" spans="1:7">
      <c r="A325" s="2" t="s">
        <v>467</v>
      </c>
      <c r="E325">
        <f t="shared" si="114"/>
        <v>768</v>
      </c>
      <c r="F325">
        <f t="shared" si="115"/>
        <v>-2</v>
      </c>
      <c r="G325">
        <f t="shared" si="116"/>
        <v>-1</v>
      </c>
    </row>
    <row r="326" spans="1:7">
      <c r="A326" s="2" t="s">
        <v>468</v>
      </c>
      <c r="E326">
        <f t="shared" si="114"/>
        <v>769</v>
      </c>
      <c r="F326">
        <f t="shared" si="115"/>
        <v>-2</v>
      </c>
      <c r="G326">
        <f t="shared" si="116"/>
        <v>-1.5</v>
      </c>
    </row>
    <row r="327" spans="1:7">
      <c r="A327" s="2" t="s">
        <v>469</v>
      </c>
      <c r="E327">
        <f t="shared" si="114"/>
        <v>770</v>
      </c>
      <c r="F327">
        <f t="shared" si="115"/>
        <v>-2</v>
      </c>
      <c r="G327">
        <f t="shared" si="116"/>
        <v>-2</v>
      </c>
    </row>
    <row r="328" spans="1:7">
      <c r="A328" s="2" t="s">
        <v>470</v>
      </c>
      <c r="E328">
        <f t="shared" si="114"/>
        <v>771</v>
      </c>
      <c r="F328">
        <f t="shared" si="115"/>
        <v>-2</v>
      </c>
      <c r="G328">
        <f t="shared" si="116"/>
        <v>-2.8330000000000002</v>
      </c>
    </row>
    <row r="329" spans="1:7">
      <c r="A329" s="2" t="s">
        <v>471</v>
      </c>
      <c r="E329">
        <f t="shared" si="114"/>
        <v>772</v>
      </c>
      <c r="F329">
        <f t="shared" si="115"/>
        <v>-2</v>
      </c>
      <c r="G329">
        <f t="shared" si="116"/>
        <v>-3.6669999999999998</v>
      </c>
    </row>
    <row r="330" spans="1:7">
      <c r="A330" s="2" t="s">
        <v>472</v>
      </c>
      <c r="E330">
        <f t="shared" si="114"/>
        <v>773</v>
      </c>
      <c r="F330">
        <f t="shared" si="115"/>
        <v>-2</v>
      </c>
      <c r="G330">
        <f t="shared" si="116"/>
        <v>-4.5</v>
      </c>
    </row>
    <row r="331" spans="1:7">
      <c r="A331" s="2" t="s">
        <v>473</v>
      </c>
      <c r="E331">
        <f t="shared" si="114"/>
        <v>774</v>
      </c>
      <c r="F331">
        <f t="shared" si="115"/>
        <v>-2</v>
      </c>
      <c r="G331">
        <f t="shared" si="116"/>
        <v>-5.3330000000000002</v>
      </c>
    </row>
    <row r="332" spans="1:7">
      <c r="A332" s="2" t="s">
        <v>474</v>
      </c>
      <c r="E332">
        <f t="shared" si="114"/>
        <v>775</v>
      </c>
      <c r="F332">
        <f t="shared" si="115"/>
        <v>-2</v>
      </c>
      <c r="G332">
        <f t="shared" si="116"/>
        <v>-6.1669999999999998</v>
      </c>
    </row>
    <row r="333" spans="1:7">
      <c r="A333" s="2" t="s">
        <v>475</v>
      </c>
      <c r="E333">
        <f t="shared" si="114"/>
        <v>776</v>
      </c>
      <c r="F333">
        <f t="shared" si="115"/>
        <v>-2</v>
      </c>
      <c r="G333">
        <f t="shared" si="116"/>
        <v>-7</v>
      </c>
    </row>
    <row r="334" spans="1:7">
      <c r="A334" s="2" t="s">
        <v>476</v>
      </c>
      <c r="E334">
        <f t="shared" si="114"/>
        <v>777</v>
      </c>
      <c r="F334">
        <f t="shared" si="115"/>
        <v>-2</v>
      </c>
      <c r="G334">
        <f t="shared" si="116"/>
        <v>-7.5</v>
      </c>
    </row>
    <row r="335" spans="1:7">
      <c r="A335" s="2" t="s">
        <v>477</v>
      </c>
      <c r="E335">
        <f t="shared" si="114"/>
        <v>778</v>
      </c>
      <c r="F335">
        <f t="shared" si="115"/>
        <v>-2</v>
      </c>
      <c r="G335">
        <f t="shared" si="116"/>
        <v>-8.1999999999999993</v>
      </c>
    </row>
    <row r="336" spans="1:7">
      <c r="A336" s="2" t="s">
        <v>478</v>
      </c>
      <c r="E336">
        <f t="shared" si="114"/>
        <v>779</v>
      </c>
      <c r="F336">
        <f t="shared" si="115"/>
        <v>-2</v>
      </c>
      <c r="G336">
        <f t="shared" si="116"/>
        <v>-8.9</v>
      </c>
    </row>
    <row r="337" spans="1:7">
      <c r="A337" s="2" t="s">
        <v>479</v>
      </c>
      <c r="E337">
        <f t="shared" si="114"/>
        <v>780</v>
      </c>
      <c r="F337">
        <f t="shared" si="115"/>
        <v>-2</v>
      </c>
      <c r="G337">
        <f t="shared" si="116"/>
        <v>-9.6</v>
      </c>
    </row>
    <row r="338" spans="1:7">
      <c r="A338" s="2" t="s">
        <v>480</v>
      </c>
      <c r="E338">
        <f t="shared" si="114"/>
        <v>2843</v>
      </c>
      <c r="F338">
        <f t="shared" si="115"/>
        <v>-2</v>
      </c>
      <c r="G338">
        <f t="shared" si="116"/>
        <v>-10.1</v>
      </c>
    </row>
    <row r="339" spans="1:7">
      <c r="A339" s="2" t="s">
        <v>481</v>
      </c>
      <c r="E339">
        <f t="shared" si="114"/>
        <v>2842</v>
      </c>
      <c r="F339">
        <f t="shared" si="115"/>
        <v>-2</v>
      </c>
      <c r="G339">
        <f t="shared" si="116"/>
        <v>-10.6</v>
      </c>
    </row>
    <row r="340" spans="1:7">
      <c r="A340" s="2" t="s">
        <v>482</v>
      </c>
      <c r="E340">
        <f t="shared" si="114"/>
        <v>2841</v>
      </c>
      <c r="F340">
        <f t="shared" si="115"/>
        <v>-2</v>
      </c>
      <c r="G340">
        <f t="shared" si="116"/>
        <v>-11.1</v>
      </c>
    </row>
    <row r="341" spans="1:7">
      <c r="A341" s="2" t="s">
        <v>483</v>
      </c>
      <c r="E341">
        <f t="shared" si="114"/>
        <v>2510</v>
      </c>
      <c r="F341">
        <f t="shared" si="115"/>
        <v>-2</v>
      </c>
      <c r="G341">
        <f t="shared" si="116"/>
        <v>-11.6</v>
      </c>
    </row>
    <row r="342" spans="1:7">
      <c r="A342" s="2" t="s">
        <v>484</v>
      </c>
      <c r="E342">
        <f t="shared" si="114"/>
        <v>2509</v>
      </c>
      <c r="F342">
        <f t="shared" si="115"/>
        <v>-2</v>
      </c>
      <c r="G342">
        <f t="shared" si="116"/>
        <v>-12.3</v>
      </c>
    </row>
    <row r="343" spans="1:7">
      <c r="A343" s="2" t="s">
        <v>485</v>
      </c>
      <c r="E343">
        <f t="shared" si="114"/>
        <v>2508</v>
      </c>
      <c r="F343">
        <f t="shared" si="115"/>
        <v>-2</v>
      </c>
      <c r="G343">
        <f t="shared" si="116"/>
        <v>-13.2</v>
      </c>
    </row>
    <row r="344" spans="1:7">
      <c r="A344" s="2" t="s">
        <v>486</v>
      </c>
      <c r="E344">
        <f t="shared" si="114"/>
        <v>3354</v>
      </c>
      <c r="F344">
        <f t="shared" si="115"/>
        <v>-2</v>
      </c>
      <c r="G344">
        <f t="shared" si="116"/>
        <v>-13.95</v>
      </c>
    </row>
    <row r="345" spans="1:7">
      <c r="A345" s="2" t="s">
        <v>487</v>
      </c>
      <c r="E345">
        <f t="shared" si="114"/>
        <v>3171</v>
      </c>
      <c r="F345">
        <f t="shared" si="115"/>
        <v>-2</v>
      </c>
      <c r="G345">
        <f t="shared" si="116"/>
        <v>-14.7</v>
      </c>
    </row>
    <row r="346" spans="1:7">
      <c r="A346" s="2" t="s">
        <v>488</v>
      </c>
      <c r="E346">
        <f t="shared" si="114"/>
        <v>3381</v>
      </c>
      <c r="F346">
        <f t="shared" si="115"/>
        <v>-2</v>
      </c>
      <c r="G346">
        <f t="shared" si="116"/>
        <v>-15.45</v>
      </c>
    </row>
    <row r="347" spans="1:7">
      <c r="A347" s="2" t="s">
        <v>489</v>
      </c>
      <c r="E347">
        <f t="shared" si="114"/>
        <v>787</v>
      </c>
      <c r="F347">
        <f t="shared" si="115"/>
        <v>-2</v>
      </c>
      <c r="G347">
        <f t="shared" si="116"/>
        <v>-16.2</v>
      </c>
    </row>
    <row r="348" spans="1:7">
      <c r="A348" s="2" t="s">
        <v>490</v>
      </c>
      <c r="E348">
        <f t="shared" si="114"/>
        <v>788</v>
      </c>
      <c r="F348">
        <f t="shared" si="115"/>
        <v>-2</v>
      </c>
      <c r="G348">
        <f t="shared" si="116"/>
        <v>-18.5</v>
      </c>
    </row>
    <row r="349" spans="1:7">
      <c r="A349" s="2" t="s">
        <v>491</v>
      </c>
      <c r="E349">
        <f t="shared" si="114"/>
        <v>789</v>
      </c>
      <c r="F349">
        <f t="shared" si="115"/>
        <v>-2</v>
      </c>
      <c r="G349">
        <f t="shared" si="116"/>
        <v>-20.67</v>
      </c>
    </row>
    <row r="350" spans="1:7">
      <c r="A350" s="2" t="s">
        <v>492</v>
      </c>
      <c r="E350">
        <f t="shared" si="114"/>
        <v>790</v>
      </c>
      <c r="F350">
        <f t="shared" si="115"/>
        <v>-2</v>
      </c>
      <c r="G350">
        <f t="shared" si="116"/>
        <v>-22.83</v>
      </c>
    </row>
    <row r="351" spans="1:7">
      <c r="A351" s="2" t="s">
        <v>493</v>
      </c>
      <c r="E351">
        <f t="shared" si="114"/>
        <v>791</v>
      </c>
      <c r="F351">
        <f t="shared" si="115"/>
        <v>-2</v>
      </c>
      <c r="G351">
        <f t="shared" si="116"/>
        <v>-25</v>
      </c>
    </row>
  </sheetData>
  <sortState ref="AA4:AJ87">
    <sortCondition ref="AD4:AD87"/>
    <sortCondition descending="1" ref="AE4:AE87"/>
  </sortState>
  <mergeCells count="16">
    <mergeCell ref="S2:T2"/>
    <mergeCell ref="U2:U3"/>
    <mergeCell ref="V2:X2"/>
    <mergeCell ref="K2:K3"/>
    <mergeCell ref="Z2:Z3"/>
    <mergeCell ref="L2:L3"/>
    <mergeCell ref="M2:N2"/>
    <mergeCell ref="O2:P2"/>
    <mergeCell ref="Q2:R2"/>
    <mergeCell ref="AK2:AK3"/>
    <mergeCell ref="AA2:AA3"/>
    <mergeCell ref="AB2:AC2"/>
    <mergeCell ref="AD2:AE2"/>
    <mergeCell ref="AF2:AG2"/>
    <mergeCell ref="AH2:AI2"/>
    <mergeCell ref="AJ2:AJ3"/>
  </mergeCells>
  <phoneticPr fontId="1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AK99"/>
  <sheetViews>
    <sheetView tabSelected="1" topLeftCell="G61" workbookViewId="0">
      <selection activeCell="W93" sqref="W93"/>
    </sheetView>
  </sheetViews>
  <sheetFormatPr defaultRowHeight="12"/>
  <cols>
    <col min="1" max="1" width="16" style="1" customWidth="1"/>
    <col min="2" max="3" width="9.28515625" style="1" bestFit="1" customWidth="1"/>
    <col min="4" max="4" width="9.140625" style="1"/>
    <col min="5" max="5" width="9.28515625" style="1" bestFit="1" customWidth="1"/>
    <col min="6" max="6" width="9.7109375" style="1" bestFit="1" customWidth="1"/>
    <col min="7" max="7" width="10.7109375" style="1" bestFit="1" customWidth="1"/>
    <col min="8" max="8" width="9.85546875" style="1" bestFit="1" customWidth="1"/>
    <col min="9" max="9" width="10.7109375" style="1" bestFit="1" customWidth="1"/>
    <col min="10" max="10" width="10.85546875" style="1" bestFit="1" customWidth="1"/>
    <col min="11" max="11" width="11.85546875" style="1" bestFit="1" customWidth="1"/>
    <col min="12" max="14" width="9.7109375" style="1" bestFit="1" customWidth="1"/>
    <col min="15" max="15" width="10.7109375" style="1" bestFit="1" customWidth="1"/>
    <col min="16" max="16" width="9.7109375" style="1" bestFit="1" customWidth="1"/>
    <col min="17" max="17" width="11.85546875" style="1" bestFit="1" customWidth="1"/>
    <col min="18" max="18" width="6.42578125" style="1" customWidth="1"/>
    <col min="19" max="19" width="15.140625" style="1" customWidth="1"/>
    <col min="20" max="20" width="10.7109375" style="1" bestFit="1" customWidth="1"/>
    <col min="21" max="21" width="9.7109375" style="1" bestFit="1" customWidth="1"/>
    <col min="22" max="23" width="10.7109375" style="1" bestFit="1" customWidth="1"/>
    <col min="24" max="26" width="9.7109375" style="1" bestFit="1" customWidth="1"/>
    <col min="27" max="27" width="10.7109375" style="1" bestFit="1" customWidth="1"/>
    <col min="28" max="36" width="9.28515625" style="1" bestFit="1" customWidth="1"/>
    <col min="37" max="16384" width="9.140625" style="1"/>
  </cols>
  <sheetData>
    <row r="3" spans="1:36">
      <c r="B3" s="1" t="s">
        <v>597</v>
      </c>
    </row>
    <row r="4" spans="1:36" customFormat="1">
      <c r="A4" t="s">
        <v>7</v>
      </c>
      <c r="B4" t="s">
        <v>8</v>
      </c>
      <c r="C4" t="s">
        <v>9</v>
      </c>
      <c r="D4" t="s">
        <v>10</v>
      </c>
      <c r="E4" t="s">
        <v>11</v>
      </c>
      <c r="F4" t="s">
        <v>12</v>
      </c>
      <c r="G4" t="s">
        <v>13</v>
      </c>
      <c r="H4" t="s">
        <v>14</v>
      </c>
      <c r="I4" t="s">
        <v>15</v>
      </c>
      <c r="J4" t="s">
        <v>16</v>
      </c>
      <c r="K4" t="s">
        <v>17</v>
      </c>
      <c r="L4" t="s">
        <v>18</v>
      </c>
      <c r="M4" t="s">
        <v>19</v>
      </c>
      <c r="N4" t="s">
        <v>20</v>
      </c>
      <c r="O4" t="s">
        <v>21</v>
      </c>
      <c r="P4" t="s">
        <v>22</v>
      </c>
      <c r="Q4" t="s">
        <v>23</v>
      </c>
      <c r="R4" t="s">
        <v>24</v>
      </c>
      <c r="S4" t="s">
        <v>25</v>
      </c>
      <c r="T4" t="s">
        <v>26</v>
      </c>
      <c r="U4" t="s">
        <v>27</v>
      </c>
      <c r="V4" t="s">
        <v>28</v>
      </c>
      <c r="W4" t="s">
        <v>29</v>
      </c>
      <c r="X4" t="s">
        <v>30</v>
      </c>
      <c r="Y4" t="s">
        <v>31</v>
      </c>
      <c r="Z4" t="s">
        <v>32</v>
      </c>
      <c r="AA4" t="s">
        <v>33</v>
      </c>
      <c r="AB4" t="s">
        <v>34</v>
      </c>
      <c r="AC4" t="s">
        <v>35</v>
      </c>
      <c r="AD4" t="s">
        <v>36</v>
      </c>
      <c r="AE4" t="s">
        <v>37</v>
      </c>
      <c r="AF4" t="s">
        <v>38</v>
      </c>
      <c r="AG4" t="s">
        <v>39</v>
      </c>
      <c r="AH4" t="s">
        <v>40</v>
      </c>
      <c r="AI4" t="s">
        <v>41</v>
      </c>
      <c r="AJ4" t="s">
        <v>42</v>
      </c>
    </row>
    <row r="5" spans="1:36" s="2" customFormat="1" ht="11.25" customHeight="1">
      <c r="A5" s="2" t="s">
        <v>44</v>
      </c>
      <c r="B5" s="2">
        <v>36</v>
      </c>
      <c r="C5" s="2">
        <v>16</v>
      </c>
      <c r="D5" s="2" t="s">
        <v>599</v>
      </c>
      <c r="E5" s="40">
        <v>2.35</v>
      </c>
      <c r="F5" s="40">
        <v>12600000</v>
      </c>
      <c r="G5" s="40">
        <v>0.17</v>
      </c>
      <c r="H5" s="40">
        <v>0.84</v>
      </c>
      <c r="I5" s="40">
        <v>0</v>
      </c>
      <c r="J5" s="40">
        <v>0.83299999999999996</v>
      </c>
      <c r="K5" s="40">
        <v>1</v>
      </c>
      <c r="L5" s="40">
        <v>2</v>
      </c>
      <c r="M5" s="40">
        <v>0</v>
      </c>
      <c r="N5" s="40">
        <v>0</v>
      </c>
      <c r="O5" s="40">
        <v>0</v>
      </c>
      <c r="P5" s="40">
        <v>0</v>
      </c>
      <c r="Q5" s="40">
        <v>0</v>
      </c>
      <c r="R5" s="41">
        <v>3</v>
      </c>
      <c r="S5" s="40">
        <v>0</v>
      </c>
      <c r="T5" s="40">
        <v>0</v>
      </c>
      <c r="U5" s="40">
        <v>2780000</v>
      </c>
      <c r="V5" s="40">
        <v>159000</v>
      </c>
      <c r="W5" s="40">
        <v>34700</v>
      </c>
      <c r="X5" s="40">
        <v>500</v>
      </c>
      <c r="Y5" s="40">
        <v>735</v>
      </c>
      <c r="Z5" s="40">
        <v>0</v>
      </c>
      <c r="AA5" s="40">
        <v>0</v>
      </c>
      <c r="AB5" s="40">
        <v>0</v>
      </c>
      <c r="AC5" s="40">
        <v>0</v>
      </c>
      <c r="AD5" s="40">
        <v>0</v>
      </c>
      <c r="AE5" s="40">
        <v>0</v>
      </c>
      <c r="AF5" s="40">
        <v>0</v>
      </c>
      <c r="AG5" s="40">
        <v>0</v>
      </c>
      <c r="AH5" s="40">
        <v>0</v>
      </c>
      <c r="AI5" s="40">
        <v>0</v>
      </c>
      <c r="AJ5" s="40">
        <v>0</v>
      </c>
    </row>
    <row r="6" spans="1:36" s="2" customFormat="1" ht="11.25" customHeight="1">
      <c r="A6" s="2" t="s">
        <v>44</v>
      </c>
      <c r="B6" s="2">
        <v>41</v>
      </c>
      <c r="C6" s="2">
        <v>16</v>
      </c>
      <c r="D6" s="2" t="s">
        <v>600</v>
      </c>
      <c r="E6" s="40">
        <v>7.85</v>
      </c>
      <c r="F6" s="40">
        <v>79200000</v>
      </c>
      <c r="G6" s="40">
        <v>0.3</v>
      </c>
      <c r="H6" s="40">
        <v>2.1680000000000001E-2</v>
      </c>
      <c r="I6" s="40">
        <v>0</v>
      </c>
      <c r="J6" s="40">
        <v>0.5</v>
      </c>
      <c r="K6" s="40">
        <v>1</v>
      </c>
      <c r="L6" s="40">
        <v>2</v>
      </c>
      <c r="M6" s="40">
        <v>0</v>
      </c>
      <c r="N6" s="40">
        <v>0</v>
      </c>
      <c r="O6" s="40">
        <v>0</v>
      </c>
      <c r="P6" s="40">
        <v>0</v>
      </c>
      <c r="Q6" s="40">
        <v>0</v>
      </c>
      <c r="R6" s="41">
        <v>2</v>
      </c>
      <c r="S6" s="40">
        <v>0</v>
      </c>
      <c r="T6" s="40">
        <v>0</v>
      </c>
      <c r="U6" s="40">
        <v>265800</v>
      </c>
      <c r="V6" s="40">
        <v>0</v>
      </c>
      <c r="W6" s="40">
        <v>26580</v>
      </c>
      <c r="X6" s="40">
        <v>0</v>
      </c>
      <c r="Y6" s="40">
        <v>1119</v>
      </c>
      <c r="Z6" s="40">
        <v>0</v>
      </c>
      <c r="AA6" s="40">
        <v>0</v>
      </c>
      <c r="AB6" s="40">
        <v>0</v>
      </c>
      <c r="AC6" s="40">
        <v>0</v>
      </c>
      <c r="AD6" s="40">
        <v>0</v>
      </c>
      <c r="AE6" s="40">
        <v>0</v>
      </c>
      <c r="AF6" s="40">
        <v>0</v>
      </c>
      <c r="AG6" s="40">
        <v>0</v>
      </c>
      <c r="AH6" s="40">
        <v>0</v>
      </c>
      <c r="AI6" s="40">
        <v>0</v>
      </c>
      <c r="AJ6" s="40">
        <v>0</v>
      </c>
    </row>
    <row r="7" spans="1:36" s="2" customFormat="1" ht="11.25" customHeight="1">
      <c r="A7" s="2" t="s">
        <v>44</v>
      </c>
      <c r="B7" s="2">
        <v>42</v>
      </c>
      <c r="C7" s="2">
        <v>16</v>
      </c>
      <c r="D7" s="2" t="s">
        <v>601</v>
      </c>
      <c r="E7" s="40">
        <v>7.85</v>
      </c>
      <c r="F7" s="40">
        <v>79200000</v>
      </c>
      <c r="G7" s="40">
        <v>0.3</v>
      </c>
      <c r="H7" s="40">
        <v>2.5940000000000001E-2</v>
      </c>
      <c r="I7" s="40">
        <v>0</v>
      </c>
      <c r="J7" s="40">
        <v>0.5</v>
      </c>
      <c r="K7" s="40">
        <v>1</v>
      </c>
      <c r="L7" s="40">
        <v>2</v>
      </c>
      <c r="M7" s="40">
        <v>0</v>
      </c>
      <c r="N7" s="40">
        <v>0</v>
      </c>
      <c r="O7" s="40">
        <v>0</v>
      </c>
      <c r="P7" s="40">
        <v>0</v>
      </c>
      <c r="Q7" s="40">
        <v>0</v>
      </c>
      <c r="R7" s="41">
        <v>2</v>
      </c>
      <c r="S7" s="40">
        <v>0</v>
      </c>
      <c r="T7" s="40">
        <v>0</v>
      </c>
      <c r="U7" s="40">
        <v>316200</v>
      </c>
      <c r="V7" s="40">
        <v>0</v>
      </c>
      <c r="W7" s="40">
        <v>31620</v>
      </c>
      <c r="X7" s="40">
        <v>0</v>
      </c>
      <c r="Y7" s="40">
        <v>1335</v>
      </c>
      <c r="Z7" s="40">
        <v>0</v>
      </c>
      <c r="AA7" s="40">
        <v>0</v>
      </c>
      <c r="AB7" s="40">
        <v>0</v>
      </c>
      <c r="AC7" s="40">
        <v>0</v>
      </c>
      <c r="AD7" s="40">
        <v>0</v>
      </c>
      <c r="AE7" s="40">
        <v>0</v>
      </c>
      <c r="AF7" s="40">
        <v>0</v>
      </c>
      <c r="AG7" s="40">
        <v>0</v>
      </c>
      <c r="AH7" s="40">
        <v>0</v>
      </c>
      <c r="AI7" s="40">
        <v>0</v>
      </c>
      <c r="AJ7" s="40">
        <v>0</v>
      </c>
    </row>
    <row r="8" spans="1:36" s="2" customFormat="1" ht="11.25" customHeight="1">
      <c r="A8" s="2" t="s">
        <v>44</v>
      </c>
      <c r="B8" s="2">
        <v>43</v>
      </c>
      <c r="C8" s="2">
        <v>16</v>
      </c>
      <c r="D8" s="2" t="s">
        <v>602</v>
      </c>
      <c r="E8" s="40">
        <v>7.85</v>
      </c>
      <c r="F8" s="40">
        <v>79200000</v>
      </c>
      <c r="G8" s="40">
        <v>0.3</v>
      </c>
      <c r="H8" s="40">
        <v>3.0169999999999999E-2</v>
      </c>
      <c r="I8" s="40">
        <v>0</v>
      </c>
      <c r="J8" s="40">
        <v>0.5</v>
      </c>
      <c r="K8" s="40">
        <v>1</v>
      </c>
      <c r="L8" s="40">
        <v>2</v>
      </c>
      <c r="M8" s="40">
        <v>0</v>
      </c>
      <c r="N8" s="40">
        <v>0</v>
      </c>
      <c r="O8" s="40">
        <v>0</v>
      </c>
      <c r="P8" s="40">
        <v>0</v>
      </c>
      <c r="Q8" s="40">
        <v>0</v>
      </c>
      <c r="R8" s="41">
        <v>2</v>
      </c>
      <c r="S8" s="40">
        <v>0</v>
      </c>
      <c r="T8" s="40">
        <v>0</v>
      </c>
      <c r="U8" s="40">
        <v>365800</v>
      </c>
      <c r="V8" s="40">
        <v>0</v>
      </c>
      <c r="W8" s="40">
        <v>36580</v>
      </c>
      <c r="X8" s="40">
        <v>0</v>
      </c>
      <c r="Y8" s="40">
        <v>1548</v>
      </c>
      <c r="Z8" s="40">
        <v>0</v>
      </c>
      <c r="AA8" s="40">
        <v>0</v>
      </c>
      <c r="AB8" s="40">
        <v>0</v>
      </c>
      <c r="AC8" s="40">
        <v>0</v>
      </c>
      <c r="AD8" s="40">
        <v>0</v>
      </c>
      <c r="AE8" s="40">
        <v>0</v>
      </c>
      <c r="AF8" s="40">
        <v>0</v>
      </c>
      <c r="AG8" s="40">
        <v>0</v>
      </c>
      <c r="AH8" s="40">
        <v>0</v>
      </c>
      <c r="AI8" s="40">
        <v>0</v>
      </c>
      <c r="AJ8" s="40">
        <v>0</v>
      </c>
    </row>
    <row r="9" spans="1:36" s="2" customFormat="1" ht="11.25" customHeight="1">
      <c r="A9" s="2" t="s">
        <v>44</v>
      </c>
      <c r="B9" s="2">
        <v>45</v>
      </c>
      <c r="C9" s="2">
        <v>16</v>
      </c>
      <c r="D9" s="2" t="s">
        <v>603</v>
      </c>
      <c r="E9" s="40">
        <v>7.85</v>
      </c>
      <c r="F9" s="40">
        <v>79200000</v>
      </c>
      <c r="G9" s="40">
        <v>0.3</v>
      </c>
      <c r="H9" s="40">
        <v>1.9539999999999998E-2</v>
      </c>
      <c r="I9" s="40">
        <v>0</v>
      </c>
      <c r="J9" s="40">
        <v>0.5</v>
      </c>
      <c r="K9" s="40">
        <v>1</v>
      </c>
      <c r="L9" s="40">
        <v>2</v>
      </c>
      <c r="M9" s="40">
        <v>0</v>
      </c>
      <c r="N9" s="40">
        <v>0</v>
      </c>
      <c r="O9" s="40">
        <v>0</v>
      </c>
      <c r="P9" s="40">
        <v>0</v>
      </c>
      <c r="Q9" s="40">
        <v>0</v>
      </c>
      <c r="R9" s="41">
        <v>2</v>
      </c>
      <c r="S9" s="40">
        <v>0</v>
      </c>
      <c r="T9" s="40">
        <v>0</v>
      </c>
      <c r="U9" s="40">
        <v>240300</v>
      </c>
      <c r="V9" s="40">
        <v>0</v>
      </c>
      <c r="W9" s="40">
        <v>24030</v>
      </c>
      <c r="X9" s="40">
        <v>0</v>
      </c>
      <c r="Y9" s="40">
        <v>1010</v>
      </c>
      <c r="Z9" s="40">
        <v>0</v>
      </c>
      <c r="AA9" s="40">
        <v>0</v>
      </c>
      <c r="AB9" s="40">
        <v>0</v>
      </c>
      <c r="AC9" s="40">
        <v>0</v>
      </c>
      <c r="AD9" s="40">
        <v>0</v>
      </c>
      <c r="AE9" s="40">
        <v>0</v>
      </c>
      <c r="AF9" s="40">
        <v>0</v>
      </c>
      <c r="AG9" s="40">
        <v>0</v>
      </c>
      <c r="AH9" s="40">
        <v>0</v>
      </c>
      <c r="AI9" s="40">
        <v>0</v>
      </c>
      <c r="AJ9" s="40">
        <v>0</v>
      </c>
    </row>
    <row r="10" spans="1:36" s="2" customFormat="1" ht="11.25" customHeight="1">
      <c r="A10" s="2" t="s">
        <v>44</v>
      </c>
      <c r="B10" s="2">
        <v>46</v>
      </c>
      <c r="C10" s="2">
        <v>16</v>
      </c>
      <c r="D10" s="2" t="s">
        <v>604</v>
      </c>
      <c r="E10" s="40">
        <v>7.85</v>
      </c>
      <c r="F10" s="40">
        <v>79200000</v>
      </c>
      <c r="G10" s="40">
        <v>0.3</v>
      </c>
      <c r="H10" s="40">
        <v>1.9539999999999998E-2</v>
      </c>
      <c r="I10" s="40">
        <v>0</v>
      </c>
      <c r="J10" s="40">
        <v>0.5</v>
      </c>
      <c r="K10" s="40">
        <v>1</v>
      </c>
      <c r="L10" s="40">
        <v>2</v>
      </c>
      <c r="M10" s="40">
        <v>0</v>
      </c>
      <c r="N10" s="40">
        <v>0</v>
      </c>
      <c r="O10" s="40">
        <v>0</v>
      </c>
      <c r="P10" s="40">
        <v>0</v>
      </c>
      <c r="Q10" s="40">
        <v>0</v>
      </c>
      <c r="R10" s="41">
        <v>2</v>
      </c>
      <c r="S10" s="40">
        <v>0</v>
      </c>
      <c r="T10" s="40">
        <v>0</v>
      </c>
      <c r="U10" s="40">
        <v>240300</v>
      </c>
      <c r="V10" s="40">
        <v>0</v>
      </c>
      <c r="W10" s="40">
        <v>24030</v>
      </c>
      <c r="X10" s="40">
        <v>0</v>
      </c>
      <c r="Y10" s="40">
        <v>1010</v>
      </c>
      <c r="Z10" s="40">
        <v>0</v>
      </c>
      <c r="AA10" s="40">
        <v>0</v>
      </c>
      <c r="AB10" s="40">
        <v>0</v>
      </c>
      <c r="AC10" s="40">
        <v>0</v>
      </c>
      <c r="AD10" s="40">
        <v>0</v>
      </c>
      <c r="AE10" s="40">
        <v>0</v>
      </c>
      <c r="AF10" s="40">
        <v>0</v>
      </c>
      <c r="AG10" s="40">
        <v>0</v>
      </c>
      <c r="AH10" s="40">
        <v>0</v>
      </c>
      <c r="AI10" s="40">
        <v>0</v>
      </c>
      <c r="AJ10" s="40">
        <v>0</v>
      </c>
    </row>
    <row r="11" spans="1:36" s="2" customFormat="1" ht="11.25" customHeight="1">
      <c r="A11" s="2" t="s">
        <v>44</v>
      </c>
      <c r="B11" s="2">
        <v>48</v>
      </c>
      <c r="C11" s="2">
        <v>16</v>
      </c>
      <c r="D11" s="2" t="s">
        <v>605</v>
      </c>
      <c r="E11" s="40">
        <v>2.35</v>
      </c>
      <c r="F11" s="40">
        <v>12600000</v>
      </c>
      <c r="G11" s="40">
        <v>0.17</v>
      </c>
      <c r="H11" s="40">
        <v>1.21</v>
      </c>
      <c r="I11" s="40">
        <v>0</v>
      </c>
      <c r="J11" s="40">
        <v>0.83299999999999996</v>
      </c>
      <c r="K11" s="40">
        <v>1</v>
      </c>
      <c r="L11" s="40">
        <v>2</v>
      </c>
      <c r="M11" s="40">
        <v>0</v>
      </c>
      <c r="N11" s="40">
        <v>0</v>
      </c>
      <c r="O11" s="40">
        <v>0</v>
      </c>
      <c r="P11" s="40">
        <v>0</v>
      </c>
      <c r="Q11" s="40">
        <v>0</v>
      </c>
      <c r="R11" s="41">
        <v>3</v>
      </c>
      <c r="S11" s="40">
        <v>0</v>
      </c>
      <c r="T11" s="40">
        <v>0</v>
      </c>
      <c r="U11" s="40">
        <v>3160000</v>
      </c>
      <c r="V11" s="40">
        <v>526000</v>
      </c>
      <c r="W11" s="40">
        <v>52600</v>
      </c>
      <c r="X11" s="40">
        <v>568</v>
      </c>
      <c r="Y11" s="40">
        <v>1627</v>
      </c>
      <c r="Z11" s="40">
        <v>0</v>
      </c>
      <c r="AA11" s="40">
        <v>0</v>
      </c>
      <c r="AB11" s="40">
        <v>0</v>
      </c>
      <c r="AC11" s="40">
        <v>0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</row>
    <row r="12" spans="1:36" s="2" customFormat="1" ht="11.25" customHeight="1">
      <c r="A12" s="2" t="s">
        <v>44</v>
      </c>
      <c r="B12" s="2">
        <v>49</v>
      </c>
      <c r="C12" s="2">
        <v>16</v>
      </c>
      <c r="D12" s="2" t="s">
        <v>606</v>
      </c>
      <c r="E12" s="40">
        <v>2.35</v>
      </c>
      <c r="F12" s="40">
        <v>12600000</v>
      </c>
      <c r="G12" s="40">
        <v>0.17</v>
      </c>
      <c r="H12" s="40">
        <v>1.21</v>
      </c>
      <c r="I12" s="40">
        <v>0</v>
      </c>
      <c r="J12" s="40">
        <v>0.83299999999999996</v>
      </c>
      <c r="K12" s="40">
        <v>1</v>
      </c>
      <c r="L12" s="40">
        <v>2</v>
      </c>
      <c r="M12" s="40">
        <v>0</v>
      </c>
      <c r="N12" s="40">
        <v>0</v>
      </c>
      <c r="O12" s="40">
        <v>0</v>
      </c>
      <c r="P12" s="40">
        <v>0</v>
      </c>
      <c r="Q12" s="40">
        <v>0</v>
      </c>
      <c r="R12" s="41">
        <v>3</v>
      </c>
      <c r="S12" s="40">
        <v>0</v>
      </c>
      <c r="T12" s="40">
        <v>0</v>
      </c>
      <c r="U12" s="40">
        <v>3210000</v>
      </c>
      <c r="V12" s="40">
        <v>607000</v>
      </c>
      <c r="W12" s="40">
        <v>60700</v>
      </c>
      <c r="X12" s="40">
        <v>578</v>
      </c>
      <c r="Y12" s="40">
        <v>1833</v>
      </c>
      <c r="Z12" s="40">
        <v>0</v>
      </c>
      <c r="AA12" s="40">
        <v>0</v>
      </c>
      <c r="AB12" s="40">
        <v>0</v>
      </c>
      <c r="AC12" s="40">
        <v>0</v>
      </c>
      <c r="AD12" s="40">
        <v>0</v>
      </c>
      <c r="AE12" s="40">
        <v>0</v>
      </c>
      <c r="AF12" s="40">
        <v>0</v>
      </c>
      <c r="AG12" s="40">
        <v>0</v>
      </c>
      <c r="AH12" s="40">
        <v>0</v>
      </c>
      <c r="AI12" s="40">
        <v>0</v>
      </c>
      <c r="AJ12" s="40">
        <v>0</v>
      </c>
    </row>
    <row r="13" spans="1:36" s="2" customFormat="1" ht="11.25" customHeight="1">
      <c r="A13" s="2" t="s">
        <v>44</v>
      </c>
      <c r="B13" s="2">
        <v>50</v>
      </c>
      <c r="C13" s="2">
        <v>16</v>
      </c>
      <c r="D13" s="2" t="s">
        <v>607</v>
      </c>
      <c r="E13" s="40">
        <v>2.35</v>
      </c>
      <c r="F13" s="40">
        <v>12600000</v>
      </c>
      <c r="G13" s="40">
        <v>0.17</v>
      </c>
      <c r="H13" s="40">
        <v>1.21</v>
      </c>
      <c r="I13" s="40">
        <v>0</v>
      </c>
      <c r="J13" s="40">
        <v>0.83299999999999996</v>
      </c>
      <c r="K13" s="40">
        <v>1</v>
      </c>
      <c r="L13" s="40">
        <v>2</v>
      </c>
      <c r="M13" s="40">
        <v>0</v>
      </c>
      <c r="N13" s="40">
        <v>0</v>
      </c>
      <c r="O13" s="40">
        <v>0</v>
      </c>
      <c r="P13" s="40">
        <v>0</v>
      </c>
      <c r="Q13" s="40">
        <v>0</v>
      </c>
      <c r="R13" s="41">
        <v>3</v>
      </c>
      <c r="S13" s="40">
        <v>0</v>
      </c>
      <c r="T13" s="40">
        <v>0</v>
      </c>
      <c r="U13" s="40">
        <v>3270000</v>
      </c>
      <c r="V13" s="40">
        <v>691000</v>
      </c>
      <c r="W13" s="40">
        <v>69100</v>
      </c>
      <c r="X13" s="40">
        <v>588</v>
      </c>
      <c r="Y13" s="40">
        <v>2048</v>
      </c>
      <c r="Z13" s="40">
        <v>0</v>
      </c>
      <c r="AA13" s="40">
        <v>0</v>
      </c>
      <c r="AB13" s="40">
        <v>0</v>
      </c>
      <c r="AC13" s="40">
        <v>0</v>
      </c>
      <c r="AD13" s="40">
        <v>0</v>
      </c>
      <c r="AE13" s="40">
        <v>0</v>
      </c>
      <c r="AF13" s="40">
        <v>0</v>
      </c>
      <c r="AG13" s="40">
        <v>0</v>
      </c>
      <c r="AH13" s="40">
        <v>0</v>
      </c>
      <c r="AI13" s="40">
        <v>0</v>
      </c>
      <c r="AJ13" s="40">
        <v>0</v>
      </c>
    </row>
    <row r="14" spans="1:36" customFormat="1" ht="11.25" customHeight="1"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</row>
    <row r="15" spans="1:36" customFormat="1"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</row>
    <row r="16" spans="1:36" customFormat="1"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</row>
    <row r="17" spans="5:37" customFormat="1"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</row>
    <row r="18" spans="5:37" customFormat="1"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</row>
    <row r="19" spans="5:37" customFormat="1"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</row>
    <row r="20" spans="5:37" customFormat="1"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</row>
    <row r="21" spans="5:37" customFormat="1"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</row>
    <row r="22" spans="5:37" customFormat="1"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</row>
    <row r="23" spans="5:37" customFormat="1"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</row>
    <row r="24" spans="5:37" customFormat="1"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</row>
    <row r="25" spans="5:37" customFormat="1"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</row>
    <row r="26" spans="5:37" customFormat="1"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</row>
    <row r="27" spans="5:37" customFormat="1"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</row>
    <row r="28" spans="5:37" customFormat="1"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</row>
    <row r="29" spans="5:37" customFormat="1"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</row>
    <row r="30" spans="5:37" customFormat="1"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</row>
    <row r="31" spans="5:37" customFormat="1"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</row>
    <row r="32" spans="5:37" s="5" customFormat="1"/>
    <row r="33" spans="1:36" s="5" customFormat="1"/>
    <row r="34" spans="1:36" customFormat="1">
      <c r="B34" t="s">
        <v>598</v>
      </c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  <c r="AI34" s="4"/>
      <c r="AJ34" s="4"/>
    </row>
    <row r="35" spans="1:36" customFormat="1">
      <c r="B35" t="s">
        <v>8</v>
      </c>
      <c r="C35" t="s">
        <v>9</v>
      </c>
      <c r="D35" t="s">
        <v>10</v>
      </c>
      <c r="E35" s="4" t="s">
        <v>11</v>
      </c>
      <c r="F35" s="4" t="s">
        <v>12</v>
      </c>
      <c r="G35" s="4" t="s">
        <v>13</v>
      </c>
      <c r="H35" s="4" t="s">
        <v>14</v>
      </c>
      <c r="I35" s="4" t="s">
        <v>15</v>
      </c>
      <c r="J35" s="4" t="s">
        <v>16</v>
      </c>
      <c r="K35" s="4" t="s">
        <v>17</v>
      </c>
      <c r="L35" s="4" t="s">
        <v>18</v>
      </c>
      <c r="M35" s="4" t="s">
        <v>19</v>
      </c>
      <c r="N35" s="4" t="s">
        <v>20</v>
      </c>
      <c r="O35" s="4" t="s">
        <v>21</v>
      </c>
      <c r="P35" s="4" t="s">
        <v>22</v>
      </c>
      <c r="Q35" s="4" t="s">
        <v>23</v>
      </c>
      <c r="R35" s="4" t="s">
        <v>42</v>
      </c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  <c r="AI35" s="4"/>
      <c r="AJ35" s="4"/>
    </row>
    <row r="36" spans="1:36" s="2" customFormat="1"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</row>
    <row r="37" spans="1:36" s="2" customFormat="1"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</row>
    <row r="38" spans="1:36" s="2" customFormat="1"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</row>
    <row r="39" spans="1:36" s="2" customFormat="1"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</row>
    <row r="40" spans="1:36" s="2" customFormat="1"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</row>
    <row r="41" spans="1:36"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</row>
    <row r="42" spans="1:36"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</row>
    <row r="43" spans="1:36" customFormat="1"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</row>
    <row r="44" spans="1:36">
      <c r="B44" s="1">
        <v>1</v>
      </c>
      <c r="C44" s="1">
        <f>B44+1</f>
        <v>2</v>
      </c>
      <c r="D44" s="1">
        <f t="shared" ref="D44:L44" si="0">C44+1</f>
        <v>3</v>
      </c>
      <c r="E44" s="1">
        <f t="shared" si="0"/>
        <v>4</v>
      </c>
      <c r="F44" s="1">
        <f t="shared" si="0"/>
        <v>5</v>
      </c>
      <c r="G44" s="1">
        <f t="shared" si="0"/>
        <v>6</v>
      </c>
      <c r="H44" s="1">
        <f t="shared" si="0"/>
        <v>7</v>
      </c>
      <c r="I44" s="1">
        <f t="shared" si="0"/>
        <v>8</v>
      </c>
      <c r="J44" s="1">
        <f t="shared" si="0"/>
        <v>9</v>
      </c>
      <c r="K44" s="1">
        <f t="shared" si="0"/>
        <v>10</v>
      </c>
      <c r="L44" s="1">
        <f t="shared" si="0"/>
        <v>11</v>
      </c>
      <c r="M44" s="7">
        <v>12</v>
      </c>
      <c r="N44" s="7">
        <v>13</v>
      </c>
      <c r="O44" s="7">
        <v>14</v>
      </c>
    </row>
    <row r="45" spans="1:36">
      <c r="G45" s="1" t="s">
        <v>14</v>
      </c>
      <c r="H45" s="1" t="s">
        <v>31</v>
      </c>
      <c r="I45" s="1" t="s">
        <v>27</v>
      </c>
      <c r="J45" s="8" t="s">
        <v>43</v>
      </c>
      <c r="K45" s="1" t="s">
        <v>26</v>
      </c>
      <c r="M45" s="9"/>
      <c r="N45" s="10"/>
      <c r="O45" s="10"/>
    </row>
    <row r="46" spans="1:36">
      <c r="A46" s="1">
        <f>SEARCH("#",D5)</f>
        <v>4</v>
      </c>
      <c r="B46" s="1">
        <f>B5</f>
        <v>36</v>
      </c>
      <c r="D46" s="1" t="str">
        <f>RIGHT(LEFT(D5,A46-1),A46-2)</f>
        <v>床版</v>
      </c>
      <c r="G46" s="11">
        <f>H5</f>
        <v>0.84</v>
      </c>
      <c r="H46" s="12">
        <f>Y5</f>
        <v>735</v>
      </c>
      <c r="I46" s="12">
        <f>U5</f>
        <v>2780000</v>
      </c>
      <c r="J46" s="39">
        <f>H46/I46</f>
        <v>2.6438848920863308E-4</v>
      </c>
      <c r="K46" s="12">
        <f>T5</f>
        <v>0</v>
      </c>
      <c r="M46" s="13"/>
      <c r="N46" s="14"/>
      <c r="O46" s="15"/>
    </row>
    <row r="47" spans="1:36">
      <c r="A47" s="1">
        <f t="shared" ref="A47:A53" si="1">SEARCH("#",D6)</f>
        <v>5</v>
      </c>
      <c r="B47" s="1">
        <f t="shared" ref="B47:B60" si="2">B6</f>
        <v>41</v>
      </c>
      <c r="D47" s="1" t="str">
        <f t="shared" ref="D47:D53" si="3">RIGHT(LEFT(D6,A47-1),A47-2)</f>
        <v>海側杭</v>
      </c>
      <c r="G47" s="11">
        <f t="shared" ref="G47:G53" si="4">H6</f>
        <v>2.1680000000000001E-2</v>
      </c>
      <c r="H47" s="12">
        <f t="shared" ref="H47:H53" si="5">Y6</f>
        <v>1119</v>
      </c>
      <c r="I47" s="12">
        <f t="shared" ref="I47:I53" si="6">U6</f>
        <v>265800</v>
      </c>
      <c r="J47" s="39">
        <f t="shared" ref="J47:J53" si="7">H47/I47</f>
        <v>4.209932279909707E-3</v>
      </c>
      <c r="K47" s="12">
        <f t="shared" ref="K47:K53" si="8">T6</f>
        <v>0</v>
      </c>
      <c r="M47" s="13"/>
      <c r="N47" s="14"/>
      <c r="O47" s="15"/>
    </row>
    <row r="48" spans="1:36">
      <c r="A48" s="1">
        <f t="shared" si="1"/>
        <v>5</v>
      </c>
      <c r="B48" s="1">
        <f t="shared" si="2"/>
        <v>42</v>
      </c>
      <c r="D48" s="1" t="str">
        <f t="shared" si="3"/>
        <v>中間杭</v>
      </c>
      <c r="G48" s="11">
        <f t="shared" si="4"/>
        <v>2.5940000000000001E-2</v>
      </c>
      <c r="H48" s="12">
        <f t="shared" si="5"/>
        <v>1335</v>
      </c>
      <c r="I48" s="12">
        <f t="shared" si="6"/>
        <v>316200</v>
      </c>
      <c r="J48" s="39">
        <f t="shared" si="7"/>
        <v>4.2220113851992409E-3</v>
      </c>
      <c r="K48" s="12">
        <f t="shared" si="8"/>
        <v>0</v>
      </c>
      <c r="M48" s="13"/>
      <c r="N48" s="14"/>
      <c r="O48" s="15"/>
    </row>
    <row r="49" spans="1:20">
      <c r="A49" s="1">
        <f t="shared" si="1"/>
        <v>5</v>
      </c>
      <c r="B49" s="1">
        <f t="shared" si="2"/>
        <v>43</v>
      </c>
      <c r="D49" s="1" t="str">
        <f t="shared" si="3"/>
        <v>陸側杭</v>
      </c>
      <c r="G49" s="11">
        <f t="shared" si="4"/>
        <v>3.0169999999999999E-2</v>
      </c>
      <c r="H49" s="12">
        <f t="shared" si="5"/>
        <v>1548</v>
      </c>
      <c r="I49" s="12">
        <f t="shared" si="6"/>
        <v>365800</v>
      </c>
      <c r="J49" s="11">
        <f>H49/I49</f>
        <v>4.2318206670311645E-3</v>
      </c>
      <c r="K49" s="12">
        <f t="shared" si="8"/>
        <v>0</v>
      </c>
      <c r="M49" s="13"/>
      <c r="N49" s="14"/>
      <c r="O49" s="15"/>
    </row>
    <row r="50" spans="1:20" ht="12" customHeight="1">
      <c r="A50" s="1">
        <f t="shared" si="1"/>
        <v>9</v>
      </c>
      <c r="B50" s="1">
        <f t="shared" si="2"/>
        <v>45</v>
      </c>
      <c r="D50" s="1" t="str">
        <f t="shared" si="3"/>
        <v>中間杭(t9)</v>
      </c>
      <c r="G50" s="11">
        <f t="shared" si="4"/>
        <v>1.9539999999999998E-2</v>
      </c>
      <c r="H50" s="12">
        <f t="shared" si="5"/>
        <v>1010</v>
      </c>
      <c r="I50" s="12">
        <f t="shared" si="6"/>
        <v>240300</v>
      </c>
      <c r="J50" s="11">
        <f t="shared" si="7"/>
        <v>4.2030794839783602E-3</v>
      </c>
      <c r="K50" s="12">
        <f t="shared" si="8"/>
        <v>0</v>
      </c>
      <c r="M50" s="13"/>
      <c r="N50" s="14"/>
      <c r="O50" s="15"/>
    </row>
    <row r="51" spans="1:20">
      <c r="A51" s="1">
        <f t="shared" si="1"/>
        <v>9</v>
      </c>
      <c r="B51" s="1">
        <f t="shared" si="2"/>
        <v>46</v>
      </c>
      <c r="D51" s="1" t="str">
        <f t="shared" si="3"/>
        <v>陸側杭(t9)</v>
      </c>
      <c r="G51" s="11">
        <f t="shared" si="4"/>
        <v>1.9539999999999998E-2</v>
      </c>
      <c r="H51" s="12">
        <f t="shared" si="5"/>
        <v>1010</v>
      </c>
      <c r="I51" s="12">
        <f t="shared" si="6"/>
        <v>240300</v>
      </c>
      <c r="J51" s="11">
        <f t="shared" si="7"/>
        <v>4.2030794839783602E-3</v>
      </c>
      <c r="K51" s="12">
        <f t="shared" si="8"/>
        <v>0</v>
      </c>
      <c r="M51" s="13"/>
      <c r="N51" s="14"/>
      <c r="O51" s="15"/>
    </row>
    <row r="52" spans="1:20">
      <c r="A52" s="1">
        <f t="shared" si="1"/>
        <v>8</v>
      </c>
      <c r="B52" s="1">
        <f t="shared" si="2"/>
        <v>48</v>
      </c>
      <c r="D52" s="1" t="str">
        <f t="shared" si="3"/>
        <v>海側杭杭頭部</v>
      </c>
      <c r="G52" s="11">
        <f t="shared" si="4"/>
        <v>1.21</v>
      </c>
      <c r="H52" s="12">
        <f t="shared" si="5"/>
        <v>1627</v>
      </c>
      <c r="I52" s="12">
        <f t="shared" si="6"/>
        <v>3160000</v>
      </c>
      <c r="J52" s="11">
        <f t="shared" si="7"/>
        <v>5.1487341772151894E-4</v>
      </c>
      <c r="K52" s="12">
        <f t="shared" si="8"/>
        <v>0</v>
      </c>
      <c r="M52" s="13"/>
      <c r="N52" s="14"/>
      <c r="O52" s="15"/>
    </row>
    <row r="53" spans="1:20">
      <c r="A53" s="1">
        <f t="shared" si="1"/>
        <v>8</v>
      </c>
      <c r="B53" s="1">
        <f t="shared" si="2"/>
        <v>49</v>
      </c>
      <c r="D53" s="1" t="str">
        <f t="shared" si="3"/>
        <v>中間杭杭頭部</v>
      </c>
      <c r="G53" s="11">
        <f t="shared" si="4"/>
        <v>1.21</v>
      </c>
      <c r="H53" s="12">
        <f t="shared" si="5"/>
        <v>1833</v>
      </c>
      <c r="I53" s="12">
        <f t="shared" si="6"/>
        <v>3210000</v>
      </c>
      <c r="J53" s="11">
        <f t="shared" si="7"/>
        <v>5.7102803738317762E-4</v>
      </c>
      <c r="K53" s="12">
        <f t="shared" si="8"/>
        <v>0</v>
      </c>
      <c r="M53" s="13"/>
      <c r="N53" s="14"/>
      <c r="O53" s="15"/>
    </row>
    <row r="54" spans="1:20">
      <c r="A54" s="1">
        <f t="shared" ref="A54:A60" si="9">SEARCH("#",D13)</f>
        <v>8</v>
      </c>
      <c r="B54" s="1">
        <f t="shared" si="2"/>
        <v>50</v>
      </c>
      <c r="D54" s="1" t="str">
        <f t="shared" ref="D54:D60" si="10">RIGHT(LEFT(D13,A54-1),A54-2)</f>
        <v>陸側杭杭頭部</v>
      </c>
      <c r="G54" s="11">
        <f t="shared" ref="G54:G60" si="11">H13</f>
        <v>1.21</v>
      </c>
      <c r="H54" s="12">
        <f t="shared" ref="H54:H60" si="12">Y13</f>
        <v>2048</v>
      </c>
      <c r="I54" s="12">
        <f t="shared" ref="I54:I60" si="13">U13</f>
        <v>3270000</v>
      </c>
      <c r="J54" s="11">
        <f t="shared" ref="J54:J60" si="14">H54/I54</f>
        <v>6.2629969418960248E-4</v>
      </c>
      <c r="K54" s="12">
        <f t="shared" ref="K54:K60" si="15">T13</f>
        <v>0</v>
      </c>
      <c r="M54" s="13"/>
      <c r="N54" s="14"/>
      <c r="O54" s="15"/>
    </row>
    <row r="55" spans="1:20">
      <c r="A55" s="1" t="e">
        <f t="shared" si="9"/>
        <v>#VALUE!</v>
      </c>
      <c r="B55" s="1">
        <f t="shared" si="2"/>
        <v>0</v>
      </c>
      <c r="D55" s="1" t="e">
        <f t="shared" si="10"/>
        <v>#VALUE!</v>
      </c>
      <c r="G55" s="11">
        <f t="shared" si="11"/>
        <v>0</v>
      </c>
      <c r="H55" s="12">
        <f t="shared" si="12"/>
        <v>0</v>
      </c>
      <c r="I55" s="12">
        <f t="shared" si="13"/>
        <v>0</v>
      </c>
      <c r="J55" s="11" t="e">
        <f t="shared" si="14"/>
        <v>#DIV/0!</v>
      </c>
      <c r="K55" s="12">
        <f t="shared" si="15"/>
        <v>0</v>
      </c>
      <c r="M55" s="13"/>
      <c r="N55" s="14"/>
      <c r="O55" s="15"/>
    </row>
    <row r="56" spans="1:20">
      <c r="A56" s="1" t="e">
        <f t="shared" si="9"/>
        <v>#VALUE!</v>
      </c>
      <c r="B56" s="1">
        <f t="shared" si="2"/>
        <v>0</v>
      </c>
      <c r="D56" s="1" t="e">
        <f t="shared" si="10"/>
        <v>#VALUE!</v>
      </c>
      <c r="G56" s="11">
        <f t="shared" si="11"/>
        <v>0</v>
      </c>
      <c r="H56" s="12">
        <f t="shared" si="12"/>
        <v>0</v>
      </c>
      <c r="I56" s="12">
        <f t="shared" si="13"/>
        <v>0</v>
      </c>
      <c r="J56" s="11" t="e">
        <f t="shared" si="14"/>
        <v>#DIV/0!</v>
      </c>
      <c r="K56" s="12">
        <f t="shared" si="15"/>
        <v>0</v>
      </c>
      <c r="M56" s="13"/>
      <c r="N56" s="14"/>
      <c r="O56" s="15"/>
    </row>
    <row r="57" spans="1:20">
      <c r="A57" s="1" t="e">
        <f t="shared" si="9"/>
        <v>#VALUE!</v>
      </c>
      <c r="B57" s="1">
        <f t="shared" si="2"/>
        <v>0</v>
      </c>
      <c r="D57" s="1" t="e">
        <f t="shared" si="10"/>
        <v>#VALUE!</v>
      </c>
      <c r="G57" s="11">
        <f t="shared" si="11"/>
        <v>0</v>
      </c>
      <c r="H57" s="12">
        <f t="shared" si="12"/>
        <v>0</v>
      </c>
      <c r="I57" s="12">
        <f t="shared" si="13"/>
        <v>0</v>
      </c>
      <c r="J57" s="11" t="e">
        <f t="shared" si="14"/>
        <v>#DIV/0!</v>
      </c>
      <c r="K57" s="12">
        <f t="shared" si="15"/>
        <v>0</v>
      </c>
      <c r="M57" s="13"/>
      <c r="N57" s="14"/>
      <c r="O57" s="15"/>
    </row>
    <row r="58" spans="1:20">
      <c r="A58" s="1" t="e">
        <f t="shared" si="9"/>
        <v>#VALUE!</v>
      </c>
      <c r="B58" s="1">
        <f t="shared" si="2"/>
        <v>0</v>
      </c>
      <c r="D58" s="1" t="e">
        <f t="shared" si="10"/>
        <v>#VALUE!</v>
      </c>
      <c r="G58" s="11">
        <f t="shared" si="11"/>
        <v>0</v>
      </c>
      <c r="H58" s="12">
        <f t="shared" si="12"/>
        <v>0</v>
      </c>
      <c r="I58" s="12">
        <f t="shared" si="13"/>
        <v>0</v>
      </c>
      <c r="J58" s="11" t="e">
        <f t="shared" si="14"/>
        <v>#DIV/0!</v>
      </c>
      <c r="K58" s="12">
        <f t="shared" si="15"/>
        <v>0</v>
      </c>
      <c r="M58" s="13"/>
      <c r="N58" s="14"/>
      <c r="O58" s="15"/>
    </row>
    <row r="59" spans="1:20">
      <c r="A59" s="1" t="e">
        <f t="shared" si="9"/>
        <v>#VALUE!</v>
      </c>
      <c r="B59" s="1">
        <f t="shared" si="2"/>
        <v>0</v>
      </c>
      <c r="D59" s="1" t="e">
        <f t="shared" si="10"/>
        <v>#VALUE!</v>
      </c>
      <c r="G59" s="11">
        <f t="shared" si="11"/>
        <v>0</v>
      </c>
      <c r="H59" s="12">
        <f t="shared" si="12"/>
        <v>0</v>
      </c>
      <c r="I59" s="12">
        <f t="shared" si="13"/>
        <v>0</v>
      </c>
      <c r="J59" s="11" t="e">
        <f t="shared" si="14"/>
        <v>#DIV/0!</v>
      </c>
      <c r="K59" s="12">
        <f t="shared" si="15"/>
        <v>0</v>
      </c>
      <c r="M59" s="13"/>
      <c r="N59" s="14"/>
      <c r="O59" s="15"/>
    </row>
    <row r="60" spans="1:20">
      <c r="A60" s="1" t="e">
        <f t="shared" si="9"/>
        <v>#VALUE!</v>
      </c>
      <c r="B60" s="1">
        <f t="shared" si="2"/>
        <v>0</v>
      </c>
      <c r="D60" s="1" t="e">
        <f t="shared" si="10"/>
        <v>#VALUE!</v>
      </c>
      <c r="G60" s="11">
        <f t="shared" si="11"/>
        <v>0</v>
      </c>
      <c r="H60" s="12">
        <f t="shared" si="12"/>
        <v>0</v>
      </c>
      <c r="I60" s="12">
        <f t="shared" si="13"/>
        <v>0</v>
      </c>
      <c r="J60" s="11" t="e">
        <f t="shared" si="14"/>
        <v>#DIV/0!</v>
      </c>
      <c r="K60" s="12">
        <f t="shared" si="15"/>
        <v>0</v>
      </c>
      <c r="M60" s="13"/>
      <c r="N60" s="14"/>
      <c r="O60" s="15"/>
    </row>
    <row r="61" spans="1:20">
      <c r="G61" s="11"/>
      <c r="H61" s="12"/>
      <c r="I61" s="12"/>
      <c r="J61" s="15"/>
      <c r="K61" s="12"/>
      <c r="M61" s="13"/>
      <c r="N61" s="14"/>
      <c r="O61" s="6"/>
      <c r="P61" s="6"/>
      <c r="S61" s="23"/>
    </row>
    <row r="62" spans="1:20">
      <c r="G62" s="11"/>
      <c r="H62" s="12"/>
      <c r="I62" s="12"/>
      <c r="J62" s="15"/>
      <c r="K62" s="12"/>
      <c r="M62" s="13"/>
      <c r="N62" s="14"/>
      <c r="O62" s="15"/>
      <c r="R62" s="22"/>
      <c r="S62" s="23"/>
    </row>
    <row r="63" spans="1:20" ht="12" customHeight="1">
      <c r="G63" s="11"/>
      <c r="H63" s="12"/>
      <c r="I63" s="12"/>
      <c r="J63" s="15"/>
      <c r="K63" s="12"/>
      <c r="M63" s="13"/>
      <c r="N63" s="14"/>
      <c r="O63" s="15"/>
      <c r="R63" s="22"/>
      <c r="S63" s="23"/>
      <c r="T63" s="23"/>
    </row>
    <row r="64" spans="1:20">
      <c r="G64" s="11"/>
      <c r="H64" s="12"/>
      <c r="I64" s="12"/>
      <c r="J64" s="15"/>
      <c r="K64" s="12"/>
      <c r="M64" s="13"/>
      <c r="N64" s="14"/>
      <c r="O64" s="15"/>
    </row>
    <row r="65" spans="1:22">
      <c r="G65" s="11"/>
      <c r="H65" s="12"/>
      <c r="I65" s="12"/>
      <c r="J65" s="15"/>
      <c r="K65" s="12"/>
      <c r="M65" s="13"/>
      <c r="N65" s="14"/>
      <c r="O65" s="15"/>
    </row>
    <row r="66" spans="1:22">
      <c r="G66" s="11"/>
      <c r="H66" s="12"/>
      <c r="I66" s="12"/>
      <c r="J66" s="15"/>
      <c r="K66" s="12"/>
      <c r="M66" s="13"/>
      <c r="N66" s="14"/>
      <c r="O66" s="15"/>
    </row>
    <row r="67" spans="1:22">
      <c r="G67" s="11"/>
      <c r="H67" s="12"/>
      <c r="I67" s="12"/>
      <c r="J67" s="15"/>
      <c r="K67" s="12"/>
      <c r="M67" s="13"/>
      <c r="N67" s="14"/>
      <c r="O67" s="15"/>
      <c r="S67" s="38" t="s">
        <v>143</v>
      </c>
      <c r="T67" s="26" t="s">
        <v>48</v>
      </c>
    </row>
    <row r="68" spans="1:22">
      <c r="G68" s="11"/>
      <c r="H68" s="12"/>
      <c r="I68" s="12"/>
      <c r="J68" s="15"/>
      <c r="K68" s="12"/>
      <c r="M68" s="13"/>
      <c r="N68" s="14"/>
      <c r="O68" s="15"/>
      <c r="S68" s="23">
        <v>28000000</v>
      </c>
      <c r="T68" s="22">
        <v>30</v>
      </c>
      <c r="U68" s="24" t="s">
        <v>48</v>
      </c>
      <c r="V68" s="1" t="s">
        <v>49</v>
      </c>
    </row>
    <row r="69" spans="1:22">
      <c r="G69" s="11"/>
      <c r="H69" s="12"/>
      <c r="I69" s="12"/>
      <c r="J69" s="15"/>
      <c r="K69" s="12"/>
      <c r="M69" s="13"/>
      <c r="N69" s="14"/>
      <c r="O69" s="15"/>
      <c r="S69" s="23">
        <v>31000000</v>
      </c>
      <c r="T69" s="22">
        <v>40</v>
      </c>
      <c r="U69" s="25" t="s">
        <v>50</v>
      </c>
      <c r="V69" s="1" t="s">
        <v>51</v>
      </c>
    </row>
    <row r="70" spans="1:22">
      <c r="G70" s="11"/>
      <c r="H70" s="12"/>
      <c r="I70" s="12"/>
      <c r="J70" s="15"/>
      <c r="K70" s="12"/>
      <c r="M70" s="13"/>
      <c r="N70" s="14"/>
      <c r="O70" s="15"/>
      <c r="S70" s="23">
        <v>33000000</v>
      </c>
      <c r="T70" s="22">
        <v>50</v>
      </c>
    </row>
    <row r="71" spans="1:22">
      <c r="G71" s="11"/>
      <c r="H71" s="12"/>
      <c r="I71" s="12"/>
      <c r="J71" s="15"/>
      <c r="K71" s="12"/>
      <c r="M71" s="13"/>
      <c r="N71" s="14"/>
      <c r="O71" s="15"/>
      <c r="S71" s="23">
        <v>35000000</v>
      </c>
      <c r="T71" s="22">
        <v>60</v>
      </c>
    </row>
    <row r="72" spans="1:22">
      <c r="K72" s="1" t="s">
        <v>63</v>
      </c>
      <c r="S72" s="23">
        <v>37000000</v>
      </c>
      <c r="T72" s="22">
        <v>70</v>
      </c>
    </row>
    <row r="73" spans="1:22">
      <c r="G73" s="11"/>
      <c r="H73" s="12"/>
      <c r="I73" s="12"/>
      <c r="J73" s="11"/>
      <c r="K73" s="30"/>
      <c r="S73" s="23">
        <v>38000000</v>
      </c>
      <c r="T73" s="22">
        <v>80</v>
      </c>
    </row>
    <row r="74" spans="1:22">
      <c r="G74" s="11"/>
      <c r="H74" s="12">
        <v>7</v>
      </c>
      <c r="I74" s="12"/>
      <c r="J74" s="11"/>
      <c r="K74" s="12"/>
      <c r="M74" s="1" t="s">
        <v>64</v>
      </c>
    </row>
    <row r="75" spans="1:22">
      <c r="G75" s="26" t="s">
        <v>14</v>
      </c>
      <c r="H75" s="26" t="s">
        <v>31</v>
      </c>
      <c r="I75" s="26" t="s">
        <v>27</v>
      </c>
      <c r="J75" s="27" t="s">
        <v>58</v>
      </c>
      <c r="K75" s="28" t="s">
        <v>26</v>
      </c>
      <c r="L75" s="26"/>
      <c r="M75" s="26" t="s">
        <v>45</v>
      </c>
      <c r="N75" s="26" t="s">
        <v>46</v>
      </c>
      <c r="O75" s="26" t="s">
        <v>47</v>
      </c>
      <c r="P75" s="26" t="s">
        <v>50</v>
      </c>
      <c r="Q75" s="26"/>
      <c r="R75" s="24" t="s">
        <v>48</v>
      </c>
    </row>
    <row r="76" spans="1:22">
      <c r="G76" s="26" t="s">
        <v>55</v>
      </c>
      <c r="H76" s="28" t="s">
        <v>56</v>
      </c>
      <c r="I76" s="26" t="s">
        <v>57</v>
      </c>
      <c r="J76" s="27" t="s">
        <v>59</v>
      </c>
      <c r="K76" s="28" t="s">
        <v>60</v>
      </c>
      <c r="L76" s="26"/>
      <c r="M76" s="26" t="s">
        <v>53</v>
      </c>
      <c r="N76" s="26" t="s">
        <v>54</v>
      </c>
      <c r="O76" s="26"/>
      <c r="P76" s="26" t="s">
        <v>54</v>
      </c>
      <c r="Q76" s="26"/>
      <c r="R76" s="26" t="s">
        <v>52</v>
      </c>
    </row>
    <row r="77" spans="1:22">
      <c r="A77" s="1" t="e">
        <f t="shared" ref="A77:A78" si="16">SEARCH("#",D36)</f>
        <v>#VALUE!</v>
      </c>
      <c r="B77" s="1">
        <f t="shared" ref="B77:B81" si="17">B36</f>
        <v>0</v>
      </c>
      <c r="D77" s="1" t="e">
        <f t="shared" ref="D77:D78" si="18">RIGHT(LEFT(D36,A77-1),A77-2)</f>
        <v>#VALUE!</v>
      </c>
      <c r="G77" s="11">
        <f>H36</f>
        <v>0</v>
      </c>
      <c r="H77" s="16">
        <f>VLOOKUP($C77,$B$46:$K$62,H$74,FALSE)</f>
        <v>0</v>
      </c>
      <c r="I77" s="6">
        <f>P77*M77</f>
        <v>0</v>
      </c>
      <c r="J77" s="21" t="e">
        <f t="shared" ref="J77:J79" si="19">H77/I77</f>
        <v>#DIV/0!</v>
      </c>
      <c r="K77" s="6">
        <f>R77*G77*1000^2</f>
        <v>0</v>
      </c>
      <c r="L77" s="6"/>
      <c r="M77" s="6">
        <f>I36</f>
        <v>0</v>
      </c>
      <c r="N77" s="6">
        <f>F36</f>
        <v>0</v>
      </c>
      <c r="O77" s="6">
        <f>G36</f>
        <v>0</v>
      </c>
      <c r="P77" s="6">
        <f>ROUND(N77*(2*(1+O77)),-5)</f>
        <v>0</v>
      </c>
      <c r="R77" s="7">
        <f>IF(P77=0,0,IF(P77&gt;$S$73,"鋼材",IFERROR(VLOOKUP(P77,$S$68:$T$73,2,FALSE),S77)))</f>
        <v>0</v>
      </c>
      <c r="S77" s="7">
        <f>(P77/10000000-2.2)*20+18</f>
        <v>-26</v>
      </c>
    </row>
    <row r="78" spans="1:22">
      <c r="A78" s="1" t="e">
        <f t="shared" si="16"/>
        <v>#VALUE!</v>
      </c>
      <c r="B78" s="1">
        <f t="shared" si="17"/>
        <v>0</v>
      </c>
      <c r="C78" s="1">
        <v>13</v>
      </c>
      <c r="D78" s="1" t="e">
        <f t="shared" si="18"/>
        <v>#VALUE!</v>
      </c>
      <c r="G78" s="11">
        <f t="shared" ref="G78" si="20">H37</f>
        <v>0</v>
      </c>
      <c r="H78" s="16" t="e">
        <f t="shared" ref="H78:H81" si="21">VLOOKUP($C78,$B$46:$K$62,H$74,FALSE)</f>
        <v>#N/A</v>
      </c>
      <c r="I78" s="6">
        <f>P78*M78</f>
        <v>0</v>
      </c>
      <c r="J78" s="21" t="e">
        <f t="shared" si="19"/>
        <v>#N/A</v>
      </c>
      <c r="K78" s="6">
        <f>R78*G78*1000^2</f>
        <v>0</v>
      </c>
      <c r="L78" s="6"/>
      <c r="M78" s="6">
        <f t="shared" ref="M78:M79" si="22">I37</f>
        <v>0</v>
      </c>
      <c r="N78" s="6">
        <f t="shared" ref="N78:O78" si="23">F37</f>
        <v>0</v>
      </c>
      <c r="O78" s="6">
        <f t="shared" si="23"/>
        <v>0</v>
      </c>
      <c r="P78" s="6">
        <f t="shared" ref="P78:P79" si="24">ROUND(N78*(2*(1+O78)),-5)</f>
        <v>0</v>
      </c>
      <c r="R78" s="7">
        <f>IF(P78=0,0,IF(P78&gt;$S$73,"鋼材",IFERROR(VLOOKUP(P78,$S$68:$T$73,2,FALSE),S78)))</f>
        <v>0</v>
      </c>
      <c r="S78" s="7">
        <f t="shared" ref="S78:S81" si="25">(P78/10000000-2.2)*20+18</f>
        <v>-26</v>
      </c>
    </row>
    <row r="79" spans="1:22">
      <c r="A79" s="1" t="e">
        <f t="shared" ref="A79" si="26">SEARCH("#",D38)</f>
        <v>#VALUE!</v>
      </c>
      <c r="B79" s="1">
        <f t="shared" si="17"/>
        <v>0</v>
      </c>
      <c r="C79" s="1">
        <v>36</v>
      </c>
      <c r="D79" s="1" t="e">
        <f t="shared" ref="D79" si="27">RIGHT(LEFT(D38,A79-1),A79-2)</f>
        <v>#VALUE!</v>
      </c>
      <c r="G79" s="11">
        <f t="shared" ref="G79" si="28">H38</f>
        <v>0</v>
      </c>
      <c r="H79" s="16">
        <f t="shared" si="21"/>
        <v>735</v>
      </c>
      <c r="I79" s="6">
        <f t="shared" ref="I79" si="29">P79*M79</f>
        <v>0</v>
      </c>
      <c r="J79" s="21" t="e">
        <f t="shared" si="19"/>
        <v>#DIV/0!</v>
      </c>
      <c r="K79" s="6">
        <f t="shared" ref="K79" si="30">R79*G79*1000^2</f>
        <v>0</v>
      </c>
      <c r="L79" s="6"/>
      <c r="M79" s="6">
        <f t="shared" si="22"/>
        <v>0</v>
      </c>
      <c r="N79" s="6">
        <f t="shared" ref="N79:O79" si="31">F38</f>
        <v>0</v>
      </c>
      <c r="O79" s="6">
        <f t="shared" si="31"/>
        <v>0</v>
      </c>
      <c r="P79" s="6">
        <f t="shared" si="24"/>
        <v>0</v>
      </c>
      <c r="R79" s="7">
        <f>IF(P79=0,0,IF(P79&gt;$S$73,"鋼材",IFERROR(VLOOKUP(P79,$S$68:$T$73,2,FALSE),S79)))</f>
        <v>0</v>
      </c>
      <c r="S79" s="7">
        <f t="shared" si="25"/>
        <v>-26</v>
      </c>
    </row>
    <row r="80" spans="1:22">
      <c r="A80" s="1" t="e">
        <f t="shared" ref="A80" si="32">SEARCH("#",D39)</f>
        <v>#VALUE!</v>
      </c>
      <c r="B80" s="1">
        <f t="shared" si="17"/>
        <v>0</v>
      </c>
      <c r="C80" s="1">
        <v>39</v>
      </c>
      <c r="D80" s="1" t="e">
        <f t="shared" ref="D80" si="33">RIGHT(LEFT(D39,A80-1),A80-2)</f>
        <v>#VALUE!</v>
      </c>
      <c r="G80" s="11">
        <f t="shared" ref="G80" si="34">H39</f>
        <v>0</v>
      </c>
      <c r="H80" s="16" t="e">
        <f t="shared" si="21"/>
        <v>#N/A</v>
      </c>
      <c r="I80" s="6">
        <f t="shared" ref="I80" si="35">P80*M80</f>
        <v>0</v>
      </c>
      <c r="J80" s="21" t="e">
        <f t="shared" ref="J80" si="36">H80/I80</f>
        <v>#N/A</v>
      </c>
      <c r="K80" s="6">
        <f t="shared" ref="K80" si="37">R80*G80*1000^2</f>
        <v>0</v>
      </c>
      <c r="L80" s="6"/>
      <c r="M80" s="6">
        <f t="shared" ref="M80" si="38">I39</f>
        <v>0</v>
      </c>
      <c r="N80" s="6">
        <f t="shared" ref="N80" si="39">F39</f>
        <v>0</v>
      </c>
      <c r="O80" s="6">
        <f t="shared" ref="O80" si="40">G39</f>
        <v>0</v>
      </c>
      <c r="P80" s="6">
        <f t="shared" ref="P80" si="41">ROUND(N80*(2*(1+O80)),-5)</f>
        <v>0</v>
      </c>
      <c r="R80" s="7">
        <f>IF(P80=0,0,IF(P80&gt;$S$73,"鋼材",IFERROR(VLOOKUP(P80,$S$68:$T$73,2,FALSE),S80)))</f>
        <v>0</v>
      </c>
      <c r="S80" s="7">
        <f t="shared" si="25"/>
        <v>-26</v>
      </c>
    </row>
    <row r="81" spans="1:25">
      <c r="A81" s="1" t="e">
        <f t="shared" ref="A81" si="42">SEARCH("#",D40)</f>
        <v>#VALUE!</v>
      </c>
      <c r="B81" s="1">
        <f t="shared" si="17"/>
        <v>0</v>
      </c>
      <c r="C81" s="1">
        <v>40</v>
      </c>
      <c r="D81" s="1" t="e">
        <f t="shared" ref="D81" si="43">RIGHT(LEFT(D40,A81-1),A81-2)</f>
        <v>#VALUE!</v>
      </c>
      <c r="G81" s="11">
        <f t="shared" ref="G81" si="44">H40</f>
        <v>0</v>
      </c>
      <c r="H81" s="16" t="e">
        <f t="shared" si="21"/>
        <v>#N/A</v>
      </c>
      <c r="I81" s="6">
        <f t="shared" ref="I81" si="45">P81*M81</f>
        <v>0</v>
      </c>
      <c r="J81" s="21" t="e">
        <f t="shared" ref="J81" si="46">H81/I81</f>
        <v>#N/A</v>
      </c>
      <c r="K81" s="6">
        <f t="shared" ref="K81" si="47">R81*G81*1000^2</f>
        <v>0</v>
      </c>
      <c r="L81" s="6"/>
      <c r="M81" s="6">
        <f t="shared" ref="M81" si="48">I40</f>
        <v>0</v>
      </c>
      <c r="N81" s="6">
        <f t="shared" ref="N81" si="49">F40</f>
        <v>0</v>
      </c>
      <c r="O81" s="6">
        <f t="shared" ref="O81" si="50">G40</f>
        <v>0</v>
      </c>
      <c r="P81" s="6">
        <f t="shared" ref="P81" si="51">ROUND(N81*(2*(1+O81)),-5)</f>
        <v>0</v>
      </c>
      <c r="R81" s="7">
        <f>IF(P81=0,0,IF(P81&gt;$S$73,"鋼材",IFERROR(VLOOKUP(P81,$S$68:$T$73,2,FALSE),S81)))</f>
        <v>0</v>
      </c>
      <c r="S81" s="7">
        <f t="shared" si="25"/>
        <v>-26</v>
      </c>
    </row>
    <row r="82" spans="1:25">
      <c r="G82" s="11"/>
      <c r="H82" s="1" t="s">
        <v>31</v>
      </c>
      <c r="I82" s="1" t="s">
        <v>27</v>
      </c>
      <c r="J82" s="11"/>
      <c r="K82" s="1" t="s">
        <v>26</v>
      </c>
      <c r="L82" s="6"/>
      <c r="M82" s="6"/>
      <c r="N82" s="12"/>
      <c r="O82" s="12"/>
      <c r="P82" s="11"/>
    </row>
    <row r="83" spans="1:25">
      <c r="B83" s="1">
        <v>1</v>
      </c>
      <c r="C83" s="1">
        <f>B83+1</f>
        <v>2</v>
      </c>
      <c r="D83" s="1">
        <f t="shared" ref="D83:K83" si="52">C83+1</f>
        <v>3</v>
      </c>
      <c r="E83" s="1">
        <f t="shared" si="52"/>
        <v>4</v>
      </c>
      <c r="F83" s="1">
        <f t="shared" si="52"/>
        <v>5</v>
      </c>
      <c r="G83" s="1">
        <f t="shared" si="52"/>
        <v>6</v>
      </c>
      <c r="H83" s="1">
        <f t="shared" si="52"/>
        <v>7</v>
      </c>
      <c r="I83" s="1">
        <f t="shared" si="52"/>
        <v>8</v>
      </c>
      <c r="J83" s="1">
        <f t="shared" si="52"/>
        <v>9</v>
      </c>
      <c r="K83" s="1">
        <f t="shared" si="52"/>
        <v>10</v>
      </c>
      <c r="L83" s="6"/>
      <c r="M83" s="6"/>
      <c r="W83" s="1">
        <f>COUNTA(W84:W200)</f>
        <v>9</v>
      </c>
      <c r="X83" s="3">
        <f>IF(W83&gt;=10000,0,IF(W83&gt;=1000,1,IF(W83&gt;=100,2,IF(W83&gt;=10,3,4))))</f>
        <v>4</v>
      </c>
      <c r="Y83" t="str">
        <f>REPT(" ",X83)&amp;FIXED(W83,0,1)</f>
        <v xml:space="preserve">    9</v>
      </c>
    </row>
    <row r="84" spans="1:25">
      <c r="B84" s="1">
        <f>B46</f>
        <v>36</v>
      </c>
      <c r="D84" s="1" t="str">
        <f>VLOOKUP($B84,$B$46:$K$82,D$83,FALSE)</f>
        <v>床版</v>
      </c>
      <c r="G84" s="1">
        <f t="shared" ref="G84:K94" si="53">VLOOKUP($B84,$B$46:$K$82,G$83,FALSE)</f>
        <v>0.84</v>
      </c>
      <c r="H84" s="1">
        <f t="shared" si="53"/>
        <v>735</v>
      </c>
      <c r="I84" s="6">
        <f t="shared" si="53"/>
        <v>2780000</v>
      </c>
      <c r="J84" s="6">
        <f t="shared" si="53"/>
        <v>2.6438848920863308E-4</v>
      </c>
      <c r="K84" s="44">
        <f>10^9</f>
        <v>1000000000</v>
      </c>
      <c r="L84" s="18">
        <f>INT(LOG10(H84))</f>
        <v>2</v>
      </c>
      <c r="M84" s="9">
        <f>IF(L84&gt;10,1,IF(L84&gt;0,2,IF(L84&gt;=-9,2,1)))</f>
        <v>2</v>
      </c>
      <c r="N84" s="19">
        <f>IF(H84&lt;0,ROUND(H84*10^ABS(L84),3),ROUND(H84/10^L84,3))</f>
        <v>7.35</v>
      </c>
      <c r="O84" s="19" t="str">
        <f>REPT(" ",M84)&amp;IF(L84&lt;0,FIXED(N84,3)&amp;"E"&amp;L84,FIXED(N84,3)&amp;"E+"&amp;L84)</f>
        <v xml:space="preserve">  7.350E+2</v>
      </c>
      <c r="P84" s="18">
        <f t="shared" ref="P84" si="54">INT(LOG10(I84))</f>
        <v>6</v>
      </c>
      <c r="Q84" s="9">
        <f t="shared" ref="Q84" si="55">IF(P84&gt;10,1,IF(P84&gt;0,2,IF(P84&gt;=-9,2,1)))</f>
        <v>2</v>
      </c>
      <c r="R84" s="19">
        <f t="shared" ref="R84" si="56">IF(I84&lt;0,ROUND(I84*10^ABS(P84),3),ROUND(I84/10^P84,3))</f>
        <v>2.78</v>
      </c>
      <c r="S84" s="19" t="str">
        <f t="shared" ref="S84" si="57">REPT(" ",Q84)&amp;IF(P84&lt;0,FIXED(R84,3)&amp;"E"&amp;P84,FIXED(R84,3)&amp;"E+"&amp;P84)</f>
        <v xml:space="preserve">  2.780E+6</v>
      </c>
      <c r="T84" s="18">
        <f t="shared" ref="T84" si="58">IF(K84=0,0,INT(LOG10(K84)))</f>
        <v>9</v>
      </c>
      <c r="U84" s="9">
        <f t="shared" ref="U84:U85" si="59">IF(T84&gt;10,1,IF(T84&gt;0,2,IF(T84&gt;=-9,2,1)))</f>
        <v>2</v>
      </c>
      <c r="V84" s="19">
        <f t="shared" ref="V84:V85" si="60">IF(K84&lt;0,ROUND(K84*10^ABS(T84),3),ROUND(K84/10^T84,3))</f>
        <v>1</v>
      </c>
      <c r="W84" s="19" t="str">
        <f t="shared" ref="W84:W85" si="61">REPT(" ",U84)&amp;IF(T84&lt;0,FIXED(V84,3)&amp;"E"&amp;T84,FIXED(V84,3)&amp;"E+"&amp;T84)</f>
        <v xml:space="preserve">  1.000E+9</v>
      </c>
      <c r="X84" s="3">
        <f>IF(B84&gt;=10000,0,IF(B84&gt;=1000,1,IF(B84&gt;=100,2,IF(B84&gt;=10,3,4))))</f>
        <v>3</v>
      </c>
      <c r="Y84" t="str">
        <f>REPT(" ",X84)&amp;FIXED(B84,0,1)&amp;O84&amp;S84&amp;W84&amp;D84</f>
        <v xml:space="preserve">   36  7.350E+2  2.780E+6  1.000E+9床版</v>
      </c>
    </row>
    <row r="85" spans="1:25">
      <c r="B85" s="1">
        <f t="shared" ref="B85:B93" si="62">B47</f>
        <v>41</v>
      </c>
      <c r="D85" s="1" t="str">
        <f t="shared" ref="D85:D94" si="63">VLOOKUP($B85,$B$46:$K$82,D$83,FALSE)</f>
        <v>海側杭</v>
      </c>
      <c r="G85" s="1">
        <f t="shared" si="53"/>
        <v>2.1680000000000001E-2</v>
      </c>
      <c r="H85" s="1">
        <f t="shared" si="53"/>
        <v>1119</v>
      </c>
      <c r="I85" s="6">
        <f t="shared" si="53"/>
        <v>265800</v>
      </c>
      <c r="J85" s="6">
        <f t="shared" si="53"/>
        <v>4.209932279909707E-3</v>
      </c>
      <c r="K85" s="44">
        <f t="shared" ref="K85:K92" si="64">10^9</f>
        <v>1000000000</v>
      </c>
      <c r="L85" s="18">
        <f t="shared" ref="L85:L87" si="65">INT(LOG10(H85))</f>
        <v>3</v>
      </c>
      <c r="M85" s="9">
        <f t="shared" ref="M85:M87" si="66">IF(L85&gt;10,1,IF(L85&gt;0,2,IF(L85&gt;=-9,2,1)))</f>
        <v>2</v>
      </c>
      <c r="N85" s="19">
        <f t="shared" ref="N85:N87" si="67">IF(H85&lt;0,ROUND(H85*10^ABS(L85),3),ROUND(H85/10^L85,3))</f>
        <v>1.119</v>
      </c>
      <c r="O85" s="19" t="str">
        <f t="shared" ref="O85:O87" si="68">REPT(" ",M85)&amp;IF(L85&lt;0,FIXED(N85,3)&amp;"E"&amp;L85,FIXED(N85,3)&amp;"E+"&amp;L85)</f>
        <v xml:space="preserve">  1.119E+3</v>
      </c>
      <c r="P85" s="18">
        <f>INT(LOG10(I85))</f>
        <v>5</v>
      </c>
      <c r="Q85" s="9">
        <f>IF(P85&gt;10,1,IF(P85&gt;0,2,IF(P85&gt;=-9,2,1)))</f>
        <v>2</v>
      </c>
      <c r="R85" s="19">
        <f>IF(I85&lt;0,ROUND(I85*10^ABS(P85),3),ROUND(I85/10^P85,3))</f>
        <v>2.6579999999999999</v>
      </c>
      <c r="S85" s="19" t="str">
        <f>REPT(" ",Q85)&amp;IF(P85&lt;0,FIXED(R85,3)&amp;"E"&amp;P85,FIXED(R85,3)&amp;"E+"&amp;P85)</f>
        <v xml:space="preserve">  2.658E+5</v>
      </c>
      <c r="T85" s="18">
        <f>IF(K85=0,0,INT(LOG10(K85)))</f>
        <v>9</v>
      </c>
      <c r="U85" s="9">
        <f t="shared" si="59"/>
        <v>2</v>
      </c>
      <c r="V85" s="19">
        <f t="shared" si="60"/>
        <v>1</v>
      </c>
      <c r="W85" s="19" t="str">
        <f t="shared" si="61"/>
        <v xml:space="preserve">  1.000E+9</v>
      </c>
      <c r="X85" s="3">
        <f t="shared" ref="X85:X86" si="69">IF(B85&gt;=10000,0,IF(B85&gt;=1000,1,IF(B85&gt;=100,2,IF(B85&gt;=10,3,4))))</f>
        <v>3</v>
      </c>
      <c r="Y85" t="str">
        <f t="shared" ref="Y85:Y86" si="70">REPT(" ",X85)&amp;FIXED(B85,0,1)&amp;O85&amp;S85&amp;W85&amp;D85</f>
        <v xml:space="preserve">   41  1.119E+3  2.658E+5  1.000E+9海側杭</v>
      </c>
    </row>
    <row r="86" spans="1:25">
      <c r="B86" s="1">
        <f t="shared" si="62"/>
        <v>42</v>
      </c>
      <c r="D86" s="1" t="str">
        <f t="shared" si="63"/>
        <v>中間杭</v>
      </c>
      <c r="G86" s="1">
        <f t="shared" si="53"/>
        <v>2.5940000000000001E-2</v>
      </c>
      <c r="H86" s="1">
        <f t="shared" si="53"/>
        <v>1335</v>
      </c>
      <c r="I86" s="6">
        <f t="shared" si="53"/>
        <v>316200</v>
      </c>
      <c r="J86" s="6">
        <f t="shared" si="53"/>
        <v>4.2220113851992409E-3</v>
      </c>
      <c r="K86" s="44">
        <f t="shared" si="64"/>
        <v>1000000000</v>
      </c>
      <c r="L86" s="18">
        <f t="shared" si="65"/>
        <v>3</v>
      </c>
      <c r="M86" s="9">
        <f t="shared" si="66"/>
        <v>2</v>
      </c>
      <c r="N86" s="19">
        <f t="shared" si="67"/>
        <v>1.335</v>
      </c>
      <c r="O86" s="19" t="str">
        <f t="shared" si="68"/>
        <v xml:space="preserve">  1.335E+3</v>
      </c>
      <c r="P86" s="18">
        <f t="shared" ref="P86:P87" si="71">INT(LOG10(I86))</f>
        <v>5</v>
      </c>
      <c r="Q86" s="9">
        <f t="shared" ref="Q86:Q87" si="72">IF(P86&gt;10,1,IF(P86&gt;0,2,IF(P86&gt;=-9,2,1)))</f>
        <v>2</v>
      </c>
      <c r="R86" s="19">
        <f t="shared" ref="R86:R87" si="73">IF(I86&lt;0,ROUND(I86*10^ABS(P86),3),ROUND(I86/10^P86,3))</f>
        <v>3.1619999999999999</v>
      </c>
      <c r="S86" s="19" t="str">
        <f t="shared" ref="S86:S87" si="74">REPT(" ",Q86)&amp;IF(P86&lt;0,FIXED(R86,3)&amp;"E"&amp;P86,FIXED(R86,3)&amp;"E+"&amp;P86)</f>
        <v xml:space="preserve">  3.162E+5</v>
      </c>
      <c r="T86" s="18">
        <f t="shared" ref="T86:T94" si="75">IF(K86=0,0,INT(LOG10(K86)))</f>
        <v>9</v>
      </c>
      <c r="U86" s="9">
        <f>IF(T86&gt;10,1,IF(T86&gt;0,2,IF(T86&gt;=-9,2,1)))</f>
        <v>2</v>
      </c>
      <c r="V86" s="19">
        <f>IF(K86&lt;0,ROUND(K86*10^ABS(T86),3),ROUND(K86/10^T86,3))</f>
        <v>1</v>
      </c>
      <c r="W86" s="19" t="str">
        <f>REPT(" ",U86)&amp;IF(T86&lt;0,FIXED(V86,3)&amp;"E"&amp;T86,FIXED(V86,3)&amp;"E+"&amp;T86)</f>
        <v xml:space="preserve">  1.000E+9</v>
      </c>
      <c r="X86" s="3">
        <f t="shared" si="69"/>
        <v>3</v>
      </c>
      <c r="Y86" t="str">
        <f t="shared" si="70"/>
        <v xml:space="preserve">   42  1.335E+3  3.162E+5  1.000E+9中間杭</v>
      </c>
    </row>
    <row r="87" spans="1:25" ht="12" customHeight="1">
      <c r="B87" s="1">
        <f t="shared" si="62"/>
        <v>43</v>
      </c>
      <c r="D87" s="1" t="str">
        <f t="shared" si="63"/>
        <v>陸側杭</v>
      </c>
      <c r="G87" s="1">
        <f t="shared" si="53"/>
        <v>3.0169999999999999E-2</v>
      </c>
      <c r="H87" s="1">
        <f t="shared" si="53"/>
        <v>1548</v>
      </c>
      <c r="I87" s="6">
        <f t="shared" si="53"/>
        <v>365800</v>
      </c>
      <c r="J87" s="6">
        <f t="shared" si="53"/>
        <v>4.2318206670311645E-3</v>
      </c>
      <c r="K87" s="44">
        <f t="shared" si="64"/>
        <v>1000000000</v>
      </c>
      <c r="L87" s="18">
        <f t="shared" si="65"/>
        <v>3</v>
      </c>
      <c r="M87" s="9">
        <f t="shared" si="66"/>
        <v>2</v>
      </c>
      <c r="N87" s="19">
        <f t="shared" si="67"/>
        <v>1.548</v>
      </c>
      <c r="O87" s="19" t="str">
        <f t="shared" si="68"/>
        <v xml:space="preserve">  1.548E+3</v>
      </c>
      <c r="P87" s="18">
        <f t="shared" si="71"/>
        <v>5</v>
      </c>
      <c r="Q87" s="9">
        <f t="shared" si="72"/>
        <v>2</v>
      </c>
      <c r="R87" s="19">
        <f t="shared" si="73"/>
        <v>3.6579999999999999</v>
      </c>
      <c r="S87" s="19" t="str">
        <f t="shared" si="74"/>
        <v xml:space="preserve">  3.658E+5</v>
      </c>
      <c r="T87" s="18">
        <f t="shared" si="75"/>
        <v>9</v>
      </c>
      <c r="U87" s="9">
        <f>IF(T87&gt;10,1,IF(T87&gt;0,2,IF(T87&gt;=-9,2,1)))</f>
        <v>2</v>
      </c>
      <c r="V87" s="19">
        <f>IF(K87&lt;0,ROUND(K87*10^ABS(T87),3),ROUND(K87/10^T87,3))</f>
        <v>1</v>
      </c>
      <c r="W87" s="19" t="str">
        <f t="shared" ref="W87:W93" si="76">REPT(" ",U87)&amp;IF(T87&lt;0,FIXED(V87,3)&amp;"E"&amp;T87,FIXED(V87,3)&amp;"E+"&amp;T87)</f>
        <v xml:space="preserve">  1.000E+9</v>
      </c>
      <c r="X87" s="3">
        <f t="shared" ref="X87" si="77">IF(B87&gt;=10000,0,IF(B87&gt;=1000,1,IF(B87&gt;=100,2,IF(B87&gt;=10,3,4))))</f>
        <v>3</v>
      </c>
      <c r="Y87" t="str">
        <f t="shared" ref="Y87" si="78">REPT(" ",X87)&amp;FIXED(B87,0,1)&amp;O87&amp;S87&amp;W87&amp;D87</f>
        <v xml:space="preserve">   43  1.548E+3  3.658E+5  1.000E+9陸側杭</v>
      </c>
    </row>
    <row r="88" spans="1:25" ht="12" customHeight="1">
      <c r="B88" s="1">
        <f t="shared" si="62"/>
        <v>45</v>
      </c>
      <c r="D88" s="1" t="str">
        <f t="shared" si="63"/>
        <v>中間杭(t9)</v>
      </c>
      <c r="G88" s="1">
        <f t="shared" si="53"/>
        <v>1.9539999999999998E-2</v>
      </c>
      <c r="H88" s="1">
        <f t="shared" si="53"/>
        <v>1010</v>
      </c>
      <c r="I88" s="6">
        <f t="shared" si="53"/>
        <v>240300</v>
      </c>
      <c r="J88" s="6">
        <f t="shared" si="53"/>
        <v>4.2030794839783602E-3</v>
      </c>
      <c r="K88" s="44">
        <f t="shared" si="64"/>
        <v>1000000000</v>
      </c>
      <c r="L88" s="18">
        <f t="shared" ref="L88:L92" si="79">INT(LOG10(H88))</f>
        <v>3</v>
      </c>
      <c r="M88" s="9">
        <f t="shared" ref="M88:M92" si="80">IF(L88&gt;10,1,IF(L88&gt;0,2,IF(L88&gt;=-9,2,1)))</f>
        <v>2</v>
      </c>
      <c r="N88" s="19">
        <f t="shared" ref="N88:N92" si="81">IF(H88&lt;0,ROUND(H88*10^ABS(L88),3),ROUND(H88/10^L88,3))</f>
        <v>1.01</v>
      </c>
      <c r="O88" s="19" t="str">
        <f t="shared" ref="O88:O92" si="82">REPT(" ",M88)&amp;IF(L88&lt;0,FIXED(N88,3)&amp;"E"&amp;L88,FIXED(N88,3)&amp;"E+"&amp;L88)</f>
        <v xml:space="preserve">  1.010E+3</v>
      </c>
      <c r="P88" s="18">
        <f t="shared" ref="P88:P92" si="83">INT(LOG10(I88))</f>
        <v>5</v>
      </c>
      <c r="Q88" s="9">
        <f t="shared" ref="Q88:Q92" si="84">IF(P88&gt;10,1,IF(P88&gt;0,2,IF(P88&gt;=-9,2,1)))</f>
        <v>2</v>
      </c>
      <c r="R88" s="19">
        <f t="shared" ref="R88:R92" si="85">IF(I88&lt;0,ROUND(I88*10^ABS(P88),3),ROUND(I88/10^P88,3))</f>
        <v>2.403</v>
      </c>
      <c r="S88" s="19" t="str">
        <f t="shared" ref="S88:S92" si="86">REPT(" ",Q88)&amp;IF(P88&lt;0,FIXED(R88,3)&amp;"E"&amp;P88,FIXED(R88,3)&amp;"E+"&amp;P88)</f>
        <v xml:space="preserve">  2.403E+5</v>
      </c>
      <c r="T88" s="18">
        <f t="shared" si="75"/>
        <v>9</v>
      </c>
      <c r="U88" s="9">
        <f t="shared" ref="U88:U92" si="87">IF(T88&gt;10,1,IF(T88&gt;0,2,IF(T88&gt;=-9,2,1)))</f>
        <v>2</v>
      </c>
      <c r="V88" s="19">
        <f t="shared" ref="V88:V92" si="88">IF(K88&lt;0,ROUND(K88*10^ABS(T88),3),ROUND(K88/10^T88,3))</f>
        <v>1</v>
      </c>
      <c r="W88" s="19" t="str">
        <f t="shared" si="76"/>
        <v xml:space="preserve">  1.000E+9</v>
      </c>
      <c r="X88" s="3">
        <f t="shared" ref="X88:X92" si="89">IF(B88&gt;=10000,0,IF(B88&gt;=1000,1,IF(B88&gt;=100,2,IF(B88&gt;=10,3,4))))</f>
        <v>3</v>
      </c>
      <c r="Y88" t="str">
        <f t="shared" ref="Y88:Y92" si="90">REPT(" ",X88)&amp;FIXED(B88,0,1)&amp;O88&amp;S88&amp;W88&amp;D88</f>
        <v xml:space="preserve">   45  1.010E+3  2.403E+5  1.000E+9中間杭(t9)</v>
      </c>
    </row>
    <row r="89" spans="1:25" ht="12" customHeight="1">
      <c r="B89" s="1">
        <f t="shared" si="62"/>
        <v>46</v>
      </c>
      <c r="D89" s="1" t="str">
        <f t="shared" si="63"/>
        <v>陸側杭(t9)</v>
      </c>
      <c r="G89" s="1">
        <f t="shared" si="53"/>
        <v>1.9539999999999998E-2</v>
      </c>
      <c r="H89" s="1">
        <f t="shared" si="53"/>
        <v>1010</v>
      </c>
      <c r="I89" s="6">
        <f t="shared" si="53"/>
        <v>240300</v>
      </c>
      <c r="J89" s="6">
        <f t="shared" si="53"/>
        <v>4.2030794839783602E-3</v>
      </c>
      <c r="K89" s="44">
        <f t="shared" si="64"/>
        <v>1000000000</v>
      </c>
      <c r="L89" s="18">
        <f t="shared" si="79"/>
        <v>3</v>
      </c>
      <c r="M89" s="9">
        <f t="shared" si="80"/>
        <v>2</v>
      </c>
      <c r="N89" s="19">
        <f t="shared" si="81"/>
        <v>1.01</v>
      </c>
      <c r="O89" s="19" t="str">
        <f t="shared" si="82"/>
        <v xml:space="preserve">  1.010E+3</v>
      </c>
      <c r="P89" s="18">
        <f t="shared" si="83"/>
        <v>5</v>
      </c>
      <c r="Q89" s="9">
        <f t="shared" si="84"/>
        <v>2</v>
      </c>
      <c r="R89" s="19">
        <f t="shared" si="85"/>
        <v>2.403</v>
      </c>
      <c r="S89" s="19" t="str">
        <f t="shared" si="86"/>
        <v xml:space="preserve">  2.403E+5</v>
      </c>
      <c r="T89" s="18">
        <f t="shared" si="75"/>
        <v>9</v>
      </c>
      <c r="U89" s="9">
        <f t="shared" si="87"/>
        <v>2</v>
      </c>
      <c r="V89" s="19">
        <f t="shared" si="88"/>
        <v>1</v>
      </c>
      <c r="W89" s="19" t="str">
        <f t="shared" si="76"/>
        <v xml:space="preserve">  1.000E+9</v>
      </c>
      <c r="X89" s="3">
        <f t="shared" si="89"/>
        <v>3</v>
      </c>
      <c r="Y89" t="str">
        <f t="shared" si="90"/>
        <v xml:space="preserve">   46  1.010E+3  2.403E+5  1.000E+9陸側杭(t9)</v>
      </c>
    </row>
    <row r="90" spans="1:25" ht="12" customHeight="1">
      <c r="B90" s="1">
        <f t="shared" si="62"/>
        <v>48</v>
      </c>
      <c r="D90" s="1" t="str">
        <f t="shared" si="63"/>
        <v>海側杭杭頭部</v>
      </c>
      <c r="G90" s="1">
        <f t="shared" si="53"/>
        <v>1.21</v>
      </c>
      <c r="H90" s="1">
        <f t="shared" si="53"/>
        <v>1627</v>
      </c>
      <c r="I90" s="6">
        <f t="shared" si="53"/>
        <v>3160000</v>
      </c>
      <c r="J90" s="6">
        <f t="shared" si="53"/>
        <v>5.1487341772151894E-4</v>
      </c>
      <c r="K90" s="44">
        <f t="shared" si="64"/>
        <v>1000000000</v>
      </c>
      <c r="L90" s="18">
        <f t="shared" si="79"/>
        <v>3</v>
      </c>
      <c r="M90" s="9">
        <f t="shared" si="80"/>
        <v>2</v>
      </c>
      <c r="N90" s="19">
        <f t="shared" si="81"/>
        <v>1.627</v>
      </c>
      <c r="O90" s="19" t="str">
        <f t="shared" si="82"/>
        <v xml:space="preserve">  1.627E+3</v>
      </c>
      <c r="P90" s="18">
        <f t="shared" si="83"/>
        <v>6</v>
      </c>
      <c r="Q90" s="9">
        <f t="shared" si="84"/>
        <v>2</v>
      </c>
      <c r="R90" s="19">
        <f t="shared" si="85"/>
        <v>3.16</v>
      </c>
      <c r="S90" s="19" t="str">
        <f t="shared" si="86"/>
        <v xml:space="preserve">  3.160E+6</v>
      </c>
      <c r="T90" s="18">
        <f t="shared" si="75"/>
        <v>9</v>
      </c>
      <c r="U90" s="9">
        <f t="shared" si="87"/>
        <v>2</v>
      </c>
      <c r="V90" s="19">
        <f t="shared" si="88"/>
        <v>1</v>
      </c>
      <c r="W90" s="19" t="str">
        <f t="shared" si="76"/>
        <v xml:space="preserve">  1.000E+9</v>
      </c>
      <c r="X90" s="3">
        <f t="shared" si="89"/>
        <v>3</v>
      </c>
      <c r="Y90" t="str">
        <f t="shared" si="90"/>
        <v xml:space="preserve">   48  1.627E+3  3.160E+6  1.000E+9海側杭杭頭部</v>
      </c>
    </row>
    <row r="91" spans="1:25" ht="12" customHeight="1">
      <c r="B91" s="1">
        <f t="shared" si="62"/>
        <v>49</v>
      </c>
      <c r="D91" s="1" t="str">
        <f t="shared" si="63"/>
        <v>中間杭杭頭部</v>
      </c>
      <c r="G91" s="1">
        <f t="shared" si="53"/>
        <v>1.21</v>
      </c>
      <c r="H91" s="1">
        <f t="shared" si="53"/>
        <v>1833</v>
      </c>
      <c r="I91" s="6">
        <f t="shared" si="53"/>
        <v>3210000</v>
      </c>
      <c r="J91" s="6">
        <f t="shared" si="53"/>
        <v>5.7102803738317762E-4</v>
      </c>
      <c r="K91" s="44">
        <f t="shared" si="64"/>
        <v>1000000000</v>
      </c>
      <c r="L91" s="18">
        <f t="shared" si="79"/>
        <v>3</v>
      </c>
      <c r="M91" s="9">
        <f t="shared" si="80"/>
        <v>2</v>
      </c>
      <c r="N91" s="19">
        <f t="shared" si="81"/>
        <v>1.833</v>
      </c>
      <c r="O91" s="19" t="str">
        <f t="shared" si="82"/>
        <v xml:space="preserve">  1.833E+3</v>
      </c>
      <c r="P91" s="18">
        <f t="shared" si="83"/>
        <v>6</v>
      </c>
      <c r="Q91" s="9">
        <f t="shared" si="84"/>
        <v>2</v>
      </c>
      <c r="R91" s="19">
        <f t="shared" si="85"/>
        <v>3.21</v>
      </c>
      <c r="S91" s="19" t="str">
        <f t="shared" si="86"/>
        <v xml:space="preserve">  3.210E+6</v>
      </c>
      <c r="T91" s="18">
        <f t="shared" si="75"/>
        <v>9</v>
      </c>
      <c r="U91" s="9">
        <f t="shared" si="87"/>
        <v>2</v>
      </c>
      <c r="V91" s="19">
        <f t="shared" si="88"/>
        <v>1</v>
      </c>
      <c r="W91" s="19" t="str">
        <f t="shared" si="76"/>
        <v xml:space="preserve">  1.000E+9</v>
      </c>
      <c r="X91" s="3">
        <f t="shared" si="89"/>
        <v>3</v>
      </c>
      <c r="Y91" t="str">
        <f t="shared" si="90"/>
        <v xml:space="preserve">   49  1.833E+3  3.210E+6  1.000E+9中間杭杭頭部</v>
      </c>
    </row>
    <row r="92" spans="1:25" ht="12" customHeight="1">
      <c r="B92" s="1">
        <f t="shared" si="62"/>
        <v>50</v>
      </c>
      <c r="D92" s="1" t="str">
        <f t="shared" si="63"/>
        <v>陸側杭杭頭部</v>
      </c>
      <c r="G92" s="1">
        <f t="shared" si="53"/>
        <v>1.21</v>
      </c>
      <c r="H92" s="1">
        <f t="shared" si="53"/>
        <v>2048</v>
      </c>
      <c r="I92" s="6">
        <f t="shared" si="53"/>
        <v>3270000</v>
      </c>
      <c r="J92" s="6">
        <f t="shared" si="53"/>
        <v>6.2629969418960248E-4</v>
      </c>
      <c r="K92" s="44">
        <f t="shared" si="64"/>
        <v>1000000000</v>
      </c>
      <c r="L92" s="18">
        <f t="shared" si="79"/>
        <v>3</v>
      </c>
      <c r="M92" s="9">
        <f t="shared" si="80"/>
        <v>2</v>
      </c>
      <c r="N92" s="19">
        <f t="shared" si="81"/>
        <v>2.048</v>
      </c>
      <c r="O92" s="19" t="str">
        <f t="shared" si="82"/>
        <v xml:space="preserve">  2.048E+3</v>
      </c>
      <c r="P92" s="18">
        <f t="shared" si="83"/>
        <v>6</v>
      </c>
      <c r="Q92" s="9">
        <f t="shared" si="84"/>
        <v>2</v>
      </c>
      <c r="R92" s="19">
        <f t="shared" si="85"/>
        <v>3.27</v>
      </c>
      <c r="S92" s="19" t="str">
        <f t="shared" si="86"/>
        <v xml:space="preserve">  3.270E+6</v>
      </c>
      <c r="T92" s="18">
        <f t="shared" si="75"/>
        <v>9</v>
      </c>
      <c r="U92" s="9">
        <f t="shared" si="87"/>
        <v>2</v>
      </c>
      <c r="V92" s="19">
        <f t="shared" si="88"/>
        <v>1</v>
      </c>
      <c r="W92" s="19" t="str">
        <f t="shared" si="76"/>
        <v xml:space="preserve">  1.000E+9</v>
      </c>
      <c r="X92" s="3">
        <f t="shared" si="89"/>
        <v>3</v>
      </c>
      <c r="Y92" t="str">
        <f t="shared" si="90"/>
        <v xml:space="preserve">   50  2.048E+3  3.270E+6  1.000E+9陸側杭杭頭部</v>
      </c>
    </row>
    <row r="93" spans="1:25" ht="12" customHeight="1">
      <c r="B93" s="1">
        <f t="shared" si="62"/>
        <v>0</v>
      </c>
      <c r="D93" s="1" t="e">
        <f t="shared" si="63"/>
        <v>#VALUE!</v>
      </c>
      <c r="G93" s="1">
        <f t="shared" si="53"/>
        <v>0</v>
      </c>
      <c r="H93" s="1">
        <f t="shared" si="53"/>
        <v>0</v>
      </c>
      <c r="I93" s="6">
        <f t="shared" si="53"/>
        <v>0</v>
      </c>
      <c r="J93" s="6" t="e">
        <f t="shared" si="53"/>
        <v>#DIV/0!</v>
      </c>
      <c r="K93" s="6">
        <f t="shared" si="53"/>
        <v>0</v>
      </c>
      <c r="L93" s="18" t="e">
        <f t="shared" ref="L93:L94" si="91">INT(LOG10(H93))</f>
        <v>#NUM!</v>
      </c>
      <c r="M93" s="9" t="e">
        <f t="shared" ref="M93:M94" si="92">IF(L93&gt;10,1,IF(L93&gt;0,2,IF(L93&gt;=-9,2,1)))</f>
        <v>#NUM!</v>
      </c>
      <c r="N93" s="19" t="e">
        <f t="shared" ref="N93:N94" si="93">IF(H93&lt;0,ROUND(H93*10^ABS(L93),3),ROUND(H93/10^L93,3))</f>
        <v>#NUM!</v>
      </c>
      <c r="O93" s="19" t="e">
        <f t="shared" ref="O93:O94" si="94">REPT(" ",M93)&amp;IF(L93&lt;0,FIXED(N93,3)&amp;"E"&amp;L93,FIXED(N93,3)&amp;"E+"&amp;L93)</f>
        <v>#NUM!</v>
      </c>
      <c r="P93" s="18" t="e">
        <f t="shared" ref="P93:P94" si="95">INT(LOG10(I93))</f>
        <v>#NUM!</v>
      </c>
      <c r="Q93" s="9" t="e">
        <f t="shared" ref="Q93:Q94" si="96">IF(P93&gt;10,1,IF(P93&gt;0,2,IF(P93&gt;=-9,2,1)))</f>
        <v>#NUM!</v>
      </c>
      <c r="R93" s="19" t="e">
        <f t="shared" ref="R93:R94" si="97">IF(I93&lt;0,ROUND(I93*10^ABS(P93),3),ROUND(I93/10^P93,3))</f>
        <v>#NUM!</v>
      </c>
      <c r="S93" s="19" t="e">
        <f t="shared" ref="S93:S94" si="98">REPT(" ",Q93)&amp;IF(P93&lt;0,FIXED(R93,3)&amp;"E"&amp;P93,FIXED(R93,3)&amp;"E+"&amp;P93)</f>
        <v>#NUM!</v>
      </c>
      <c r="T93" s="18">
        <f t="shared" si="75"/>
        <v>0</v>
      </c>
      <c r="U93" s="9">
        <f t="shared" ref="U93:U94" si="99">IF(T93&gt;10,1,IF(T93&gt;0,2,IF(T93&gt;=-9,2,1)))</f>
        <v>2</v>
      </c>
      <c r="V93" s="19">
        <f t="shared" ref="V93:V94" si="100">IF(K93&lt;0,ROUND(K93*10^ABS(T93),3),ROUND(K93/10^T93,3))</f>
        <v>0</v>
      </c>
      <c r="W93" s="19"/>
      <c r="X93" s="3">
        <f t="shared" ref="X93:X94" si="101">IF(B93&gt;=10000,0,IF(B93&gt;=1000,1,IF(B93&gt;=100,2,IF(B93&gt;=10,3,4))))</f>
        <v>4</v>
      </c>
      <c r="Y93"/>
    </row>
    <row r="94" spans="1:25" ht="12" customHeight="1">
      <c r="B94" s="1">
        <f t="shared" ref="B94" si="102">B93+1</f>
        <v>1</v>
      </c>
      <c r="D94" s="1" t="e">
        <f t="shared" si="63"/>
        <v>#N/A</v>
      </c>
      <c r="G94" s="1" t="e">
        <f t="shared" si="53"/>
        <v>#N/A</v>
      </c>
      <c r="H94" s="1" t="e">
        <f t="shared" si="53"/>
        <v>#N/A</v>
      </c>
      <c r="I94" s="6" t="e">
        <f t="shared" si="53"/>
        <v>#N/A</v>
      </c>
      <c r="J94" s="6" t="e">
        <f t="shared" si="53"/>
        <v>#N/A</v>
      </c>
      <c r="K94" s="6" t="e">
        <f t="shared" si="53"/>
        <v>#N/A</v>
      </c>
      <c r="L94" s="18" t="e">
        <f t="shared" si="91"/>
        <v>#N/A</v>
      </c>
      <c r="M94" s="9" t="e">
        <f t="shared" si="92"/>
        <v>#N/A</v>
      </c>
      <c r="N94" s="19" t="e">
        <f t="shared" si="93"/>
        <v>#N/A</v>
      </c>
      <c r="O94" s="19" t="e">
        <f t="shared" si="94"/>
        <v>#N/A</v>
      </c>
      <c r="P94" s="18" t="e">
        <f t="shared" si="95"/>
        <v>#N/A</v>
      </c>
      <c r="Q94" s="9" t="e">
        <f t="shared" si="96"/>
        <v>#N/A</v>
      </c>
      <c r="R94" s="19" t="e">
        <f t="shared" si="97"/>
        <v>#N/A</v>
      </c>
      <c r="S94" s="19" t="e">
        <f t="shared" si="98"/>
        <v>#N/A</v>
      </c>
      <c r="T94" s="18" t="e">
        <f t="shared" si="75"/>
        <v>#N/A</v>
      </c>
      <c r="U94" s="9" t="e">
        <f t="shared" si="99"/>
        <v>#N/A</v>
      </c>
      <c r="V94" s="19" t="e">
        <f t="shared" si="100"/>
        <v>#N/A</v>
      </c>
      <c r="W94" s="19"/>
      <c r="X94" s="3">
        <f t="shared" si="101"/>
        <v>4</v>
      </c>
      <c r="Y94"/>
    </row>
    <row r="95" spans="1:25" ht="12" customHeight="1">
      <c r="L95" s="18"/>
      <c r="M95" s="9"/>
      <c r="N95" s="19"/>
      <c r="O95" s="19"/>
      <c r="P95" s="18"/>
      <c r="Q95" s="9"/>
      <c r="R95" s="19"/>
      <c r="S95" s="19"/>
      <c r="T95" s="18"/>
      <c r="U95" s="9"/>
      <c r="V95" s="19"/>
      <c r="W95" s="19"/>
      <c r="X95" s="3"/>
      <c r="Y95"/>
    </row>
    <row r="96" spans="1:25" ht="12" customHeight="1">
      <c r="K96" s="42" t="s">
        <v>608</v>
      </c>
      <c r="L96" s="43"/>
      <c r="M96" s="42" t="s">
        <v>608</v>
      </c>
      <c r="N96" s="19"/>
      <c r="O96" s="19"/>
      <c r="P96" s="18"/>
      <c r="Q96" s="9"/>
      <c r="R96" s="19"/>
      <c r="S96" s="19"/>
      <c r="T96" s="18"/>
      <c r="U96" s="9"/>
      <c r="V96" s="19"/>
      <c r="W96" s="19"/>
      <c r="X96" s="3"/>
      <c r="Y96"/>
    </row>
    <row r="97" spans="11:25" ht="12" customHeight="1">
      <c r="K97" s="43" t="s">
        <v>609</v>
      </c>
      <c r="L97" s="43"/>
      <c r="M97" s="43"/>
      <c r="N97" s="19"/>
      <c r="O97" s="19"/>
      <c r="P97" s="18"/>
      <c r="Q97" s="9"/>
      <c r="R97" s="19"/>
      <c r="S97" s="19"/>
      <c r="T97" s="18"/>
      <c r="U97" s="9"/>
      <c r="V97" s="19"/>
      <c r="W97" s="19"/>
      <c r="X97" s="3"/>
      <c r="Y97"/>
    </row>
    <row r="98" spans="11:25" ht="12" customHeight="1">
      <c r="K98" s="43" t="s">
        <v>610</v>
      </c>
      <c r="L98" s="18"/>
      <c r="M98" s="9"/>
      <c r="N98" s="19"/>
      <c r="O98" s="19"/>
      <c r="P98" s="18"/>
      <c r="Q98" s="9"/>
      <c r="R98" s="19"/>
      <c r="S98" s="19"/>
      <c r="T98" s="18"/>
      <c r="U98" s="9"/>
      <c r="V98" s="19"/>
      <c r="W98" s="19"/>
      <c r="X98" s="3"/>
      <c r="Y98"/>
    </row>
    <row r="99" spans="11:25" ht="12" customHeight="1">
      <c r="L99" s="18"/>
      <c r="M99" s="9"/>
      <c r="N99" s="19"/>
      <c r="O99" s="19"/>
      <c r="P99" s="18"/>
      <c r="Q99" s="9"/>
      <c r="R99" s="19"/>
      <c r="S99" s="19"/>
      <c r="T99" s="18"/>
      <c r="U99" s="9"/>
      <c r="V99" s="19"/>
      <c r="W99" s="19"/>
      <c r="X99" s="3"/>
      <c r="Y99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7"/>
  <sheetViews>
    <sheetView workbookViewId="0">
      <selection activeCell="L22" sqref="L22"/>
    </sheetView>
  </sheetViews>
  <sheetFormatPr defaultRowHeight="12"/>
  <cols>
    <col min="2" max="2" width="8.7109375" bestFit="1" customWidth="1"/>
    <col min="3" max="3" width="5.7109375" bestFit="1" customWidth="1"/>
    <col min="4" max="4" width="2.7109375" bestFit="1" customWidth="1"/>
  </cols>
  <sheetData>
    <row r="1" spans="1:5">
      <c r="C1" s="1">
        <v>6</v>
      </c>
      <c r="D1" s="3">
        <f>IF(C1&gt;=10000,0,IF(C1&gt;=1000,1,IF(C1&gt;=100,2,IF(C1&gt;=10,3,4))))</f>
        <v>4</v>
      </c>
      <c r="E1" t="str">
        <f>REPT(" ",D1)&amp;FIXED(C1,0,1)&amp;" 土層区分"</f>
        <v xml:space="preserve">    6 土層区分</v>
      </c>
    </row>
    <row r="2" spans="1:5">
      <c r="A2" s="1"/>
      <c r="B2" s="37">
        <v>-4.5</v>
      </c>
      <c r="C2" s="37" t="s">
        <v>615</v>
      </c>
      <c r="D2" s="3">
        <f>IF(B2&gt;=100,3,IF(B2&gt;=10,4,IF(B2&gt;=0,5,IF(B2&lt;=-100,2,IF(B2&lt;=-10,3,4)))))</f>
        <v>4</v>
      </c>
      <c r="E2" t="str">
        <f>REPT(" ",D2)&amp;FIXED(B2,3)&amp;C2</f>
        <v xml:space="preserve">    -4.500捨石(中央杭)</v>
      </c>
    </row>
    <row r="3" spans="1:5">
      <c r="B3" s="37">
        <v>-7.5</v>
      </c>
      <c r="C3" s="37" t="s">
        <v>611</v>
      </c>
      <c r="D3" s="3">
        <f t="shared" ref="D3:D4" si="0">IF(B3&gt;=100,3,IF(B3&gt;=10,4,IF(B3&gt;=0,5,IF(B3&lt;=-100,2,IF(B3&lt;=-10,3,4)))))</f>
        <v>4</v>
      </c>
      <c r="E3" t="str">
        <f t="shared" ref="E3:E4" si="1">REPT(" ",D3)&amp;FIXED(B3,3)&amp;C3</f>
        <v xml:space="preserve">    -7.500Ac1</v>
      </c>
    </row>
    <row r="4" spans="1:5">
      <c r="B4" s="37">
        <v>-9.6</v>
      </c>
      <c r="C4" s="17" t="s">
        <v>144</v>
      </c>
      <c r="D4" s="3">
        <f t="shared" si="0"/>
        <v>4</v>
      </c>
      <c r="E4" t="str">
        <f t="shared" si="1"/>
        <v xml:space="preserve">    -9.600As1</v>
      </c>
    </row>
    <row r="5" spans="1:5">
      <c r="B5" s="37">
        <v>-11.6</v>
      </c>
      <c r="C5" s="17" t="s">
        <v>612</v>
      </c>
      <c r="D5" s="3">
        <f t="shared" ref="D5:D6" si="2">IF(B5&gt;=100,3,IF(B5&gt;=10,4,IF(B5&gt;=0,5,IF(B5&lt;=-100,2,IF(B5&lt;=-10,3,4)))))</f>
        <v>3</v>
      </c>
      <c r="E5" t="str">
        <f t="shared" ref="E5:E6" si="3">REPT(" ",D5)&amp;FIXED(B5,3)&amp;C5</f>
        <v xml:space="preserve">   -11.600Ag1</v>
      </c>
    </row>
    <row r="6" spans="1:5">
      <c r="B6" s="37">
        <v>-13.2</v>
      </c>
      <c r="C6" s="17" t="s">
        <v>613</v>
      </c>
      <c r="D6" s="3">
        <f t="shared" si="2"/>
        <v>3</v>
      </c>
      <c r="E6" t="str">
        <f t="shared" si="3"/>
        <v xml:space="preserve">   -13.200Dc1</v>
      </c>
    </row>
    <row r="7" spans="1:5">
      <c r="B7" s="37">
        <v>-16.2</v>
      </c>
      <c r="C7" s="17" t="s">
        <v>614</v>
      </c>
      <c r="D7" s="3">
        <f t="shared" ref="D7" si="4">IF(B7&gt;=100,3,IF(B7&gt;=10,4,IF(B7&gt;=0,5,IF(B7&lt;=-100,2,IF(B7&lt;=-10,3,4)))))</f>
        <v>3</v>
      </c>
      <c r="E7" t="str">
        <f t="shared" ref="E7" si="5">REPT(" ",D7)&amp;FIXED(B7,3)&amp;C7</f>
        <v xml:space="preserve">   -16.200Dg1</v>
      </c>
    </row>
  </sheetData>
  <phoneticPr fontId="1"/>
  <pageMargins left="0.7" right="0.7" top="0.75" bottom="0.75" header="0.3" footer="0.3"/>
  <pageSetup paperSize="9" orientation="portrait" copies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説明</vt:lpstr>
      <vt:lpstr>要素</vt:lpstr>
      <vt:lpstr>剛性</vt:lpstr>
      <vt:lpstr>土層区分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2016-06-10T06:31:12Z</dcterms:created>
  <dcterms:modified xsi:type="dcterms:W3CDTF">2018-09-14T04:02:48Z</dcterms:modified>
</cp:coreProperties>
</file>